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nanciero\Dropbox\AJUPA\2019\Capacitacion 2019\Socialización de la Guia PDOT Parroquial\"/>
    </mc:Choice>
  </mc:AlternateContent>
  <bookViews>
    <workbookView xWindow="-105" yWindow="-105" windowWidth="24195" windowHeight="13095" tabRatio="863"/>
  </bookViews>
  <sheets>
    <sheet name="INGRESOS" sheetId="4" r:id="rId1"/>
    <sheet name="GASTOS" sheetId="2" r:id="rId2"/>
    <sheet name="DISTRIBUTIVO" sheetId="5" r:id="rId3"/>
  </sheets>
  <externalReferences>
    <externalReference r:id="rId4"/>
    <externalReference r:id="rId5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2">DISTRIBUTIVO!$B$1:$K$19</definedName>
    <definedName name="_xlnm.Print_Area" localSheetId="1">GASTOS!$A$1:$E$256</definedName>
    <definedName name="_xlnm.Print_Area" localSheetId="0">INGRESOS!$A$1:$F$59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4" l="1"/>
  <c r="D55" i="2" l="1"/>
  <c r="D70" i="2"/>
  <c r="D81" i="2"/>
  <c r="D118" i="2"/>
  <c r="D145" i="2"/>
  <c r="D169" i="2"/>
  <c r="D183" i="2"/>
  <c r="D194" i="2"/>
  <c r="D210" i="2"/>
  <c r="D234" i="2"/>
  <c r="C144" i="2"/>
  <c r="F14" i="4" l="1"/>
  <c r="F13" i="4"/>
  <c r="F34" i="4" l="1"/>
  <c r="E229" i="2" l="1"/>
  <c r="C228" i="2"/>
  <c r="C27" i="2"/>
  <c r="E28" i="2"/>
  <c r="E231" i="2"/>
  <c r="C230" i="2"/>
  <c r="C227" i="2" s="1"/>
  <c r="C223" i="2"/>
  <c r="E223" i="2" s="1"/>
  <c r="C220" i="2"/>
  <c r="E220" i="2" s="1"/>
  <c r="I22" i="5"/>
  <c r="C225" i="2" s="1"/>
  <c r="E225" i="2" s="1"/>
  <c r="E22" i="5"/>
  <c r="H22" i="5"/>
  <c r="C226" i="2" s="1"/>
  <c r="E226" i="2" s="1"/>
  <c r="F22" i="5"/>
  <c r="C222" i="2" s="1"/>
  <c r="E222" i="2" s="1"/>
  <c r="J22" i="5" l="1"/>
  <c r="C219" i="2"/>
  <c r="E232" i="2"/>
  <c r="C221" i="2"/>
  <c r="C224" i="2"/>
  <c r="C218" i="2" l="1"/>
  <c r="C232" i="2" s="1"/>
  <c r="F36" i="4" l="1"/>
  <c r="E209" i="2" l="1"/>
  <c r="C208" i="2"/>
  <c r="C207" i="2" s="1"/>
  <c r="E205" i="2"/>
  <c r="C204" i="2"/>
  <c r="C202" i="2"/>
  <c r="E193" i="2"/>
  <c r="C192" i="2"/>
  <c r="C191" i="2" s="1"/>
  <c r="E179" i="2"/>
  <c r="C178" i="2"/>
  <c r="C177" i="2" s="1"/>
  <c r="C181" i="2"/>
  <c r="E182" i="2"/>
  <c r="C180" i="2"/>
  <c r="C167" i="2"/>
  <c r="C166" i="2"/>
  <c r="C169" i="2" s="1"/>
  <c r="E156" i="2"/>
  <c r="C155" i="2"/>
  <c r="C154" i="2"/>
  <c r="C157" i="2" s="1"/>
  <c r="C143" i="2"/>
  <c r="C142" i="2" s="1"/>
  <c r="C145" i="2" s="1"/>
  <c r="C131" i="2"/>
  <c r="C128" i="2"/>
  <c r="C127" i="2" s="1"/>
  <c r="C130" i="2"/>
  <c r="E129" i="2"/>
  <c r="E132" i="2"/>
  <c r="C115" i="2"/>
  <c r="C114" i="2" s="1"/>
  <c r="C102" i="2"/>
  <c r="E104" i="2"/>
  <c r="C103" i="2"/>
  <c r="E91" i="2"/>
  <c r="C90" i="2"/>
  <c r="C89" i="2" s="1"/>
  <c r="C92" i="2" s="1"/>
  <c r="C78" i="2"/>
  <c r="C77" i="2" s="1"/>
  <c r="C81" i="2" s="1"/>
  <c r="E80" i="2"/>
  <c r="E69" i="2"/>
  <c r="C68" i="2"/>
  <c r="C67" i="2" s="1"/>
  <c r="C70" i="2" s="1"/>
  <c r="C201" i="2" l="1"/>
  <c r="C210" i="2" s="1"/>
  <c r="E203" i="2"/>
  <c r="E210" i="2" s="1"/>
  <c r="C183" i="2"/>
  <c r="E183" i="2"/>
  <c r="C194" i="2"/>
  <c r="C101" i="2"/>
  <c r="C100" i="2" s="1"/>
  <c r="C105" i="2" s="1"/>
  <c r="E168" i="2"/>
  <c r="E169" i="2" s="1"/>
  <c r="E157" i="2"/>
  <c r="C133" i="2"/>
  <c r="E144" i="2"/>
  <c r="E145" i="2" s="1"/>
  <c r="E133" i="2"/>
  <c r="C118" i="2"/>
  <c r="E117" i="2"/>
  <c r="E116" i="2"/>
  <c r="E102" i="2"/>
  <c r="E105" i="2" s="1"/>
  <c r="E92" i="2"/>
  <c r="E79" i="2"/>
  <c r="E81" i="2" s="1"/>
  <c r="E70" i="2"/>
  <c r="E118" i="2" l="1"/>
  <c r="E194" i="2"/>
  <c r="J39" i="2"/>
  <c r="I39" i="2"/>
  <c r="E54" i="2"/>
  <c r="E51" i="2"/>
  <c r="E49" i="2"/>
  <c r="E47" i="2"/>
  <c r="E44" i="2"/>
  <c r="E40" i="2"/>
  <c r="E34" i="2"/>
  <c r="E30" i="2"/>
  <c r="E29" i="2"/>
  <c r="E25" i="2"/>
  <c r="F47" i="4"/>
  <c r="C46" i="2" l="1"/>
  <c r="E43" i="2"/>
  <c r="E37" i="2"/>
  <c r="E36" i="2"/>
  <c r="E33" i="2"/>
  <c r="E31" i="2"/>
  <c r="E38" i="2"/>
  <c r="E26" i="2" l="1"/>
  <c r="C35" i="2"/>
  <c r="C32" i="2"/>
  <c r="C39" i="2"/>
  <c r="C42" i="2"/>
  <c r="C41" i="2" s="1"/>
  <c r="C24" i="2"/>
  <c r="C50" i="2"/>
  <c r="C48" i="2"/>
  <c r="C23" i="2" l="1"/>
  <c r="C45" i="2"/>
  <c r="F26" i="4" l="1"/>
  <c r="F43" i="4"/>
  <c r="F46" i="4"/>
  <c r="F23" i="4"/>
  <c r="I11" i="5" l="1"/>
  <c r="D19" i="5"/>
  <c r="F40" i="4"/>
  <c r="C40" i="4"/>
  <c r="F39" i="4"/>
  <c r="F30" i="4"/>
  <c r="F29" i="4" s="1"/>
  <c r="F28" i="4" s="1"/>
  <c r="F21" i="4"/>
  <c r="F20" i="4" s="1"/>
  <c r="E22" i="4"/>
  <c r="D22" i="4"/>
  <c r="C22" i="4"/>
  <c r="F17" i="4" l="1"/>
  <c r="F16" i="4" s="1"/>
  <c r="F6" i="4" s="1"/>
  <c r="F12" i="4" l="1"/>
  <c r="C53" i="2"/>
  <c r="C52" i="2" s="1"/>
  <c r="H12" i="5" l="1"/>
  <c r="H16" i="5"/>
  <c r="H17" i="5"/>
  <c r="E11" i="5"/>
  <c r="C19" i="4"/>
  <c r="D19" i="4"/>
  <c r="E19" i="4"/>
  <c r="F57" i="4" l="1"/>
  <c r="H15" i="5"/>
  <c r="H14" i="5"/>
  <c r="H13" i="5"/>
  <c r="C58" i="2" l="1"/>
  <c r="C47" i="4"/>
  <c r="F42" i="4" l="1"/>
  <c r="F38" i="4" s="1"/>
  <c r="F49" i="4" l="1"/>
  <c r="F58" i="4"/>
  <c r="C237" i="2" l="1"/>
  <c r="G49" i="4"/>
  <c r="D38" i="4"/>
  <c r="E38" i="4"/>
  <c r="C24" i="4" l="1"/>
  <c r="I17" i="5" l="1"/>
  <c r="F17" i="5"/>
  <c r="E17" i="5"/>
  <c r="I16" i="5"/>
  <c r="F16" i="5"/>
  <c r="E16" i="5"/>
  <c r="I15" i="5"/>
  <c r="F15" i="5"/>
  <c r="E15" i="5"/>
  <c r="I14" i="5"/>
  <c r="F14" i="5"/>
  <c r="E14" i="5"/>
  <c r="I13" i="5"/>
  <c r="F13" i="5"/>
  <c r="E13" i="5"/>
  <c r="I12" i="5"/>
  <c r="F12" i="5"/>
  <c r="E12" i="5"/>
  <c r="H11" i="5"/>
  <c r="F11" i="5"/>
  <c r="G19" i="5"/>
  <c r="C19" i="2" s="1"/>
  <c r="E19" i="2" s="1"/>
  <c r="E19" i="5" l="1"/>
  <c r="C16" i="2" s="1"/>
  <c r="C15" i="2" s="1"/>
  <c r="F19" i="5"/>
  <c r="J11" i="5"/>
  <c r="H19" i="5"/>
  <c r="J12" i="5"/>
  <c r="J13" i="5"/>
  <c r="J14" i="5"/>
  <c r="J15" i="5"/>
  <c r="J16" i="5"/>
  <c r="J17" i="5"/>
  <c r="E16" i="2" l="1"/>
  <c r="C22" i="2"/>
  <c r="E22" i="2" s="1"/>
  <c r="C18" i="2"/>
  <c r="J19" i="5"/>
  <c r="C17" i="2" l="1"/>
  <c r="E18" i="2"/>
  <c r="I19" i="5"/>
  <c r="D82" i="4"/>
  <c r="E73" i="4"/>
  <c r="D73" i="4"/>
  <c r="C43" i="4"/>
  <c r="C38" i="4"/>
  <c r="E24" i="4"/>
  <c r="E20" i="4" s="1"/>
  <c r="D24" i="4"/>
  <c r="D20" i="4" s="1"/>
  <c r="E17" i="4"/>
  <c r="D17" i="4"/>
  <c r="C17" i="4"/>
  <c r="E9" i="4"/>
  <c r="E8" i="4" s="1"/>
  <c r="D9" i="4"/>
  <c r="D8" i="4" s="1"/>
  <c r="C9" i="4"/>
  <c r="C8" i="4" s="1"/>
  <c r="C21" i="2" l="1"/>
  <c r="F56" i="4"/>
  <c r="F59" i="4" s="1"/>
  <c r="D16" i="4"/>
  <c r="C20" i="4"/>
  <c r="C16" i="4"/>
  <c r="E16" i="4"/>
  <c r="C20" i="2" l="1"/>
  <c r="C14" i="2" s="1"/>
  <c r="C12" i="2" s="1"/>
  <c r="E21" i="2"/>
  <c r="E55" i="2" s="1"/>
  <c r="D6" i="4"/>
  <c r="D49" i="4" s="1"/>
  <c r="E6" i="4"/>
  <c r="E49" i="4" s="1"/>
  <c r="C6" i="4"/>
  <c r="C49" i="4" s="1"/>
  <c r="C59" i="2" l="1"/>
  <c r="C60" i="2" s="1"/>
  <c r="C55" i="2"/>
  <c r="C234" i="2" l="1"/>
  <c r="E234" i="2" s="1"/>
  <c r="C238" i="2" s="1"/>
  <c r="C239" i="2" s="1"/>
</calcChain>
</file>

<file path=xl/sharedStrings.xml><?xml version="1.0" encoding="utf-8"?>
<sst xmlns="http://schemas.openxmlformats.org/spreadsheetml/2006/main" count="482" uniqueCount="280">
  <si>
    <t>T O T A L:</t>
  </si>
  <si>
    <t>SALDO EN CAJA Y BANCOS</t>
  </si>
  <si>
    <t>INGRESOS DE CAPITAL</t>
  </si>
  <si>
    <t>Otros no especificados</t>
  </si>
  <si>
    <t>Otros Arrendamientos</t>
  </si>
  <si>
    <t>RENTA POR ARRENDAMIENTO DE BIENES</t>
  </si>
  <si>
    <t>TASAS GENERALES</t>
  </si>
  <si>
    <t>INGRESOS CORRIENTES</t>
  </si>
  <si>
    <t>RECAUDADO AL 31/12/2009</t>
  </si>
  <si>
    <t>RECAUDADO AL 31/12/2008</t>
  </si>
  <si>
    <t>RECAUDADO AL  31 / DIC 2007</t>
  </si>
  <si>
    <t>C O N C E P T O</t>
  </si>
  <si>
    <t>TOTAL</t>
  </si>
  <si>
    <t>CARGO</t>
  </si>
  <si>
    <t>NOMBRES</t>
  </si>
  <si>
    <t>PROGRAMA I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</si>
  <si>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</si>
  <si>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</si>
  <si>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</si>
  <si>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</si>
  <si>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</si>
  <si>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</si>
  <si>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</si>
  <si>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</si>
  <si>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ADMINISTRACION GENERAL</t>
  </si>
  <si>
    <t>FUNCION I SERVICIOS GENERALES</t>
  </si>
  <si>
    <t>FUNCION I</t>
  </si>
  <si>
    <t>SERVICIOS GENERALES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</si>
  <si>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</si>
  <si>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</si>
  <si>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</si>
  <si>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</si>
  <si>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</si>
  <si>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</si>
  <si>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</si>
  <si>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</si>
  <si>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</si>
  <si>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</si>
  <si>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</si>
  <si>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</si>
  <si>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</si>
  <si>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</si>
  <si>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</si>
  <si>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</si>
  <si>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</si>
  <si>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</si>
  <si>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</si>
  <si>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</si>
  <si>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</si>
  <si>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</si>
  <si>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</si>
  <si>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</si>
  <si>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</si>
  <si>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5.3.01.05</t>
  </si>
  <si>
    <t>Telecomunicaciones</t>
  </si>
  <si>
    <t>5.3.02</t>
  </si>
  <si>
    <t>Servicios Generales</t>
  </si>
  <si>
    <t>5.3.07</t>
  </si>
  <si>
    <t>Gastos en Informática</t>
  </si>
  <si>
    <t>5.3.08</t>
  </si>
  <si>
    <t>Bienes de Uso y Consumo Corriente</t>
  </si>
  <si>
    <t>5.3.08.04</t>
  </si>
  <si>
    <t>Materiales de Oficina</t>
  </si>
  <si>
    <t>Materiales de Aseo</t>
  </si>
  <si>
    <t>5.7</t>
  </si>
  <si>
    <t>5.7.02</t>
  </si>
  <si>
    <t>Seguros, Costos Financieros y otros Gastos</t>
  </si>
  <si>
    <t>5.7.02.01</t>
  </si>
  <si>
    <t xml:space="preserve">TOTAL PROGRAMA </t>
  </si>
  <si>
    <t>5.7.02.03</t>
  </si>
  <si>
    <t>Comisiones Bancarias</t>
  </si>
  <si>
    <t>7.3</t>
  </si>
  <si>
    <t>7.3.06</t>
  </si>
  <si>
    <t>7.3.08</t>
  </si>
  <si>
    <t>FUNCION III</t>
  </si>
  <si>
    <t>SERVICIOS COMUNALES</t>
  </si>
  <si>
    <t>PROGRAMA</t>
  </si>
  <si>
    <t>7.3.06.05</t>
  </si>
  <si>
    <t>Bienes de Uso y Consumo de Inversión</t>
  </si>
  <si>
    <t>7.5</t>
  </si>
  <si>
    <t>7.5.01</t>
  </si>
  <si>
    <t>Obras de Infraestructura</t>
  </si>
  <si>
    <t>PASIVO CIRCULANTE</t>
  </si>
  <si>
    <t>9.7.01.01</t>
  </si>
  <si>
    <t>5.8</t>
  </si>
  <si>
    <t>5.8.01</t>
  </si>
  <si>
    <t>Transferencias Corrientes al Sector Público</t>
  </si>
  <si>
    <t>5.8.01.02</t>
  </si>
  <si>
    <t>INGRESOS</t>
  </si>
  <si>
    <t>VALOR</t>
  </si>
  <si>
    <t>INGRESOS DE FINANCIAMIENTO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</si>
  <si>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</si>
  <si>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</si>
  <si>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</si>
  <si>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</si>
  <si>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</si>
  <si>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</si>
  <si>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</si>
  <si>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</si>
  <si>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</si>
  <si>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</si>
  <si>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2.8.06</t>
  </si>
  <si>
    <t>APORTES Y PARTICIPACIONES DE CAPITAL E INVERSION DEL REGIMEN SECCIONAL AUTONOMO</t>
  </si>
  <si>
    <t>3.7.01</t>
  </si>
  <si>
    <t>CUENTAS PENDIENTES POR COBRAR</t>
  </si>
  <si>
    <t>3.8.01</t>
  </si>
  <si>
    <t>3.8.01.01</t>
  </si>
  <si>
    <t>De cuentas por cobrar</t>
  </si>
  <si>
    <t xml:space="preserve">Ocupación de  Lugares Públicos </t>
  </si>
  <si>
    <t>1.3.01.08</t>
  </si>
  <si>
    <t>TITULO II - INGRESOS NO TRIBUTARIOS</t>
  </si>
  <si>
    <t>CAPITULO II - TRANSFERENCIAS Y DONACIONES CORRIENTES</t>
  </si>
  <si>
    <t>1.8.06.08</t>
  </si>
  <si>
    <t>Aporte a Juntas Parroquiales Rurales</t>
  </si>
  <si>
    <t>2.8.06.08</t>
  </si>
  <si>
    <t>2.8.01.04</t>
  </si>
  <si>
    <t>1.8.06</t>
  </si>
  <si>
    <t>APORTES Y PARTICIPACIONES CORRIENTES DEL REGIMEN SECCIONAL AUTONOMO</t>
  </si>
  <si>
    <t>3.7.01.01</t>
  </si>
  <si>
    <t>De Fondos del Gobierno Central</t>
  </si>
  <si>
    <t>PRESIDENTE</t>
  </si>
  <si>
    <t>VOCAL 1</t>
  </si>
  <si>
    <t>VOCAL 2</t>
  </si>
  <si>
    <t>VOCAL 3</t>
  </si>
  <si>
    <t>VOCAL 4</t>
  </si>
  <si>
    <t>SECRETARIA AUXILIAR</t>
  </si>
  <si>
    <t>5.3.07.02</t>
  </si>
  <si>
    <t>Arrendamiento y Licencias de Uso de Paq. Inf</t>
  </si>
  <si>
    <t xml:space="preserve">Seguros </t>
  </si>
  <si>
    <t>5.8.04</t>
  </si>
  <si>
    <t>Aportes y Participaciones al Sector Público</t>
  </si>
  <si>
    <t>5.8.04.06</t>
  </si>
  <si>
    <t>Para el IECE por el 0.5% las aportaciones al IESS</t>
  </si>
  <si>
    <t>9.7.01</t>
  </si>
  <si>
    <t>Deuda Flotante</t>
  </si>
  <si>
    <t>De Cuentas por Pagar</t>
  </si>
  <si>
    <t>SUBPROGRAMA V</t>
  </si>
  <si>
    <t>GRUPO III - BIENES Y SERVICIOS DE CONSUMO</t>
  </si>
  <si>
    <t>GRUPO VIII - TRANSFERENCIAS Y DONACIONES CORRIENTES</t>
  </si>
  <si>
    <t>SUBPROGRAMA VII</t>
  </si>
  <si>
    <t>GRUPO I - GASTOS EN EL PERSONAL</t>
  </si>
  <si>
    <t>GRUPO V - OBRAS PUBLICAS</t>
  </si>
  <si>
    <t>SECRETARIO TESORERO</t>
  </si>
  <si>
    <t>GRUPO III - BIENES Y SERVICIOS PARA INVERSION</t>
  </si>
  <si>
    <t>GASTOS CORRIENTES</t>
  </si>
  <si>
    <t>Otros no especificados (porcentaje polizas faltas sesiones)</t>
  </si>
  <si>
    <t>2.8.01.02</t>
  </si>
  <si>
    <t>TITULO I - INGRESOS TRIBUTARIOS</t>
  </si>
  <si>
    <t>CAPITULO I - SALDOS DISPONIBLES</t>
  </si>
  <si>
    <t>5</t>
  </si>
  <si>
    <t>GASTOS</t>
  </si>
  <si>
    <t>GRUPO VII - OTROS GASTOS CORRIENTES</t>
  </si>
  <si>
    <t>De Entidades del Gobierno Seccional (GPA)</t>
  </si>
  <si>
    <t>2.8.10</t>
  </si>
  <si>
    <t>2.8.10.03</t>
  </si>
  <si>
    <t>Del Presupuesto General del Estado a GADS Parroquiales Rurales</t>
  </si>
  <si>
    <t>1.7.02.02</t>
  </si>
  <si>
    <t>Edificios, locales y residencias</t>
  </si>
  <si>
    <t>INICIAL</t>
  </si>
  <si>
    <t>IVA</t>
  </si>
  <si>
    <t>ASIGNACION PRESUPUESTARIA DE VALORES EQUIVALENTES AL IVA</t>
  </si>
  <si>
    <t>3.7</t>
  </si>
  <si>
    <t>3.8</t>
  </si>
  <si>
    <t>TRANSFERENCIAS CORRIENTES DEL SECTOR PUBLICO</t>
  </si>
  <si>
    <t>1.8.01.04</t>
  </si>
  <si>
    <t>1.8.01</t>
  </si>
  <si>
    <t>De gobiernos autónomos descentralizados</t>
  </si>
  <si>
    <t>De Entidades del Gobierno Seccional (Municipio)</t>
  </si>
  <si>
    <t>CAPITULO II TASAS</t>
  </si>
  <si>
    <t>CAPITULO IV - OTROS INGRESOS</t>
  </si>
  <si>
    <t>CAPITULO II - TRANSFERENCIAS Y DONACIONES DE CAPITAL E INVERSION</t>
  </si>
  <si>
    <t>CAPITULO IV - SALDOS DISPONIBLES</t>
  </si>
  <si>
    <t>CAPITULO IV - CUENTAS PENDIENTES POR COBRAR</t>
  </si>
  <si>
    <t>TITULO III INGRESO DE FINANCIAMIENTO</t>
  </si>
  <si>
    <t>3.6.02</t>
  </si>
  <si>
    <t>FINANCIAMIENTO PUBLICO INTERNO</t>
  </si>
  <si>
    <t>3.6.02.01</t>
  </si>
  <si>
    <t>Del sector público financiero</t>
  </si>
  <si>
    <t xml:space="preserve">INGRESOS AÑO </t>
  </si>
  <si>
    <t>De autogestion</t>
  </si>
  <si>
    <t>3.7.01.02</t>
  </si>
  <si>
    <t>5.3.08.05</t>
  </si>
  <si>
    <t>Vehículos</t>
  </si>
  <si>
    <t>7.5.01.04</t>
  </si>
  <si>
    <t>Estudio y Diseño de Proyectos</t>
  </si>
  <si>
    <t>Amortizacion de la Deuda Pública</t>
  </si>
  <si>
    <t>96.02.01</t>
  </si>
  <si>
    <t>Al Sector Público Financiero</t>
  </si>
  <si>
    <t>5.3.03.03</t>
  </si>
  <si>
    <t>Viaticos y Subsistencias al Interior</t>
  </si>
  <si>
    <t>5.3.08.02</t>
  </si>
  <si>
    <t>Vestuario lenceria y Prendas de Protecciòn</t>
  </si>
  <si>
    <t>5.3.07.04</t>
  </si>
  <si>
    <t>Mantenimiento y Reparacion de Equipos y Sistemas Informáticos</t>
  </si>
  <si>
    <t>5.6</t>
  </si>
  <si>
    <t>GRUPO VII - GASTOS FINANCIEROS</t>
  </si>
  <si>
    <t>5.6.02.01</t>
  </si>
  <si>
    <t>5.3.05.05</t>
  </si>
  <si>
    <t>5.3.02.99</t>
  </si>
  <si>
    <t>Otros Servicios Generales</t>
  </si>
  <si>
    <t>CODIFICADO</t>
  </si>
  <si>
    <t>A Entidades Descentralizadas y Autónomas (CGE CONAGOPARE)</t>
  </si>
  <si>
    <t>8.4</t>
  </si>
  <si>
    <t>8.4.01</t>
  </si>
  <si>
    <t>Bienes Muebles</t>
  </si>
  <si>
    <t xml:space="preserve">De Entidades Descentrallizadas y Autónomas </t>
  </si>
  <si>
    <t>ACTIVIDADES PRODUCTIVAS Y EDUCACIÓN AMBIENTAL</t>
  </si>
  <si>
    <t>DESARROLLO CULTURAL</t>
  </si>
  <si>
    <t>7.3.02</t>
  </si>
  <si>
    <t>7.3.02.05</t>
  </si>
  <si>
    <t>Espectaculos culturales y sociales</t>
  </si>
  <si>
    <t>7.3.02.06</t>
  </si>
  <si>
    <t>Eventos Públicos y oficiales</t>
  </si>
  <si>
    <t>FORTALECIMIENTO SOCIO ORGANIZATIVO</t>
  </si>
  <si>
    <t>SECTOR VULNERABLE</t>
  </si>
  <si>
    <t>Contrataciones de estudios investig y servic tecn espec</t>
  </si>
  <si>
    <t>7.3.08.01</t>
  </si>
  <si>
    <t>Alimentos y Bebidas</t>
  </si>
  <si>
    <t>DESARROLLO AGROPECUARIO Y FOMENTO TURISTICO</t>
  </si>
  <si>
    <t>7.3.06.03</t>
  </si>
  <si>
    <t>Servicios de Capacitación</t>
  </si>
  <si>
    <t>Programa de construcción y mejoramiento de equipamientos parroquiales</t>
  </si>
  <si>
    <t>Urbanización  y Embellecimiento</t>
  </si>
  <si>
    <t>Programa de acceso a servicio de telecomunicaciones</t>
  </si>
  <si>
    <t>7.3.01</t>
  </si>
  <si>
    <t>7.3.01.05</t>
  </si>
  <si>
    <t>Programa de dotación de Alumbrado Público</t>
  </si>
  <si>
    <t>Programa de mejoramiento de la red vial y de transporte</t>
  </si>
  <si>
    <t>7.5.05</t>
  </si>
  <si>
    <t>Mantenimiento y Reparaciones</t>
  </si>
  <si>
    <t>7.5.05.01</t>
  </si>
  <si>
    <t>En Obras de Infraestructura</t>
  </si>
  <si>
    <t>Programa de construcción y mejoramiento de la red de Riego</t>
  </si>
  <si>
    <t>Obras e Infraestructura</t>
  </si>
  <si>
    <t>7.5.01.02</t>
  </si>
  <si>
    <t>De Riego y Manejo de Aguas</t>
  </si>
  <si>
    <t>Programa de participación de actores públicos, privados y de la sociedad civil</t>
  </si>
  <si>
    <t>Programa de mejoramiento de capacidades del GAD parroquial para la gestión del territorio</t>
  </si>
  <si>
    <t>SUBPROGRAMA VIII</t>
  </si>
  <si>
    <t>GRUPO IV - BIENES DE LARGA DURACION</t>
  </si>
  <si>
    <t>8.4.01.07</t>
  </si>
  <si>
    <t>Equipos Sistemas y paquetes informáticos</t>
  </si>
  <si>
    <t>TOTAL GASTOS</t>
  </si>
  <si>
    <t>EQUILIBRIO</t>
  </si>
  <si>
    <t>PROGRAMA II</t>
  </si>
  <si>
    <t>MANTENIMIENTO PARROQUIA</t>
  </si>
  <si>
    <t>TRABAJADOR</t>
  </si>
  <si>
    <t>FUNCION II</t>
  </si>
  <si>
    <t>7.1</t>
  </si>
  <si>
    <t>GRUPO I - GASTOS EN PERSONAL PARA INVERSION</t>
  </si>
  <si>
    <t>7.1.01</t>
  </si>
  <si>
    <t>Remuneraciones básicas</t>
  </si>
  <si>
    <t>7.1.01.06</t>
  </si>
  <si>
    <t>Salarios unificados</t>
  </si>
  <si>
    <t>7.1.02</t>
  </si>
  <si>
    <t>7.1.02.03</t>
  </si>
  <si>
    <t>7.1.02.04</t>
  </si>
  <si>
    <t>7.1.06</t>
  </si>
  <si>
    <t>7.1.06.01</t>
  </si>
  <si>
    <t>7.1.06.02</t>
  </si>
  <si>
    <t>7.3.06.06</t>
  </si>
  <si>
    <t xml:space="preserve">Honorarios por contratos civiles de servicios </t>
  </si>
  <si>
    <t xml:space="preserve">TRABAJADOR Y ASESORAMIENTO CONTABLE </t>
  </si>
  <si>
    <t>5.3.03.01</t>
  </si>
  <si>
    <t>Pasajes al interior</t>
  </si>
  <si>
    <t>7.3.05</t>
  </si>
  <si>
    <t>7.3.05.05</t>
  </si>
  <si>
    <t>Arrendamiento de bienes</t>
  </si>
  <si>
    <t xml:space="preserve">GOBIERNO AUTÓNOMO DESCENTRALIZADO PARROQUIAL </t>
  </si>
  <si>
    <t>CAPITULO I - RENTAS PATRIMONIALES</t>
  </si>
  <si>
    <t>1.4.03</t>
  </si>
  <si>
    <t>VENTAS NO INDUSTRIALES</t>
  </si>
  <si>
    <t>1.4.03.01</t>
  </si>
  <si>
    <t>Agua Potable</t>
  </si>
  <si>
    <t>GOBIERNO AUTÓNOMO DESCENTRALIZADO PARROQUIAL</t>
  </si>
  <si>
    <t>SERVICIOS SOCIALES</t>
  </si>
  <si>
    <t>PROFORMA PRESUPUESTARIA AÑO XX</t>
  </si>
  <si>
    <t>PROFORMA PRESUPUESTARIA AÑO xx</t>
  </si>
  <si>
    <t>ESTIMACION PROVISIONAL INGRESOS  AÑO xx</t>
  </si>
  <si>
    <t>DISTRIBUTIVO DE SUELDOS AÑO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</si>
</sst>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-* #,##0.00\ _$_-;\-* #,##0.00\ _$_-;_-* &quot;-&quot;??\ _$_-;_-@_-"/>
    <numFmt numFmtId="165" formatCode="_-[$€]* #,##0.00_-;\-[$€]* #,##0.00_-;_-[$€]* &quot;-&quot;??_-;_-@_-"/>
    <numFmt numFmtId="166" formatCode="#,##0.000000000"/>
    <numFmt numFmtId="167" formatCode="#,##0.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theme="9" tint="-0.499984740745262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name val="Arial Black"/>
      <family val="2"/>
    </font>
    <font>
      <b/>
      <sz val="8"/>
      <color theme="5" tint="-0.249977111117893"/>
      <name val="Arial"/>
      <family val="2"/>
    </font>
    <font>
      <b/>
      <sz val="9"/>
      <color theme="8" tint="-0.49998474074526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 Black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3" tint="0.39997558519241921"/>
      <name val="Arial"/>
      <family val="2"/>
    </font>
    <font>
      <sz val="8"/>
      <color theme="5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8"/>
      <color rgb="FF0070C0"/>
      <name val="Arial"/>
      <family val="2"/>
    </font>
    <font>
      <b/>
      <sz val="11"/>
      <color indexed="56"/>
      <name val="Arial"/>
      <family val="2"/>
    </font>
    <font>
      <b/>
      <sz val="11"/>
      <color theme="0"/>
      <name val="Arial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43" fontId="3" fillId="0" borderId="0" xfId="0" applyNumberFormat="1" applyFont="1"/>
    <xf numFmtId="4" fontId="5" fillId="0" borderId="0" xfId="0" applyNumberFormat="1" applyFont="1"/>
    <xf numFmtId="0" fontId="11" fillId="0" borderId="0" xfId="0" applyFont="1"/>
    <xf numFmtId="0" fontId="12" fillId="0" borderId="0" xfId="0" applyFont="1"/>
    <xf numFmtId="4" fontId="12" fillId="0" borderId="0" xfId="0" applyNumberFormat="1" applyFont="1"/>
    <xf numFmtId="4" fontId="11" fillId="0" borderId="0" xfId="0" applyNumberFormat="1" applyFont="1"/>
    <xf numFmtId="4" fontId="3" fillId="0" borderId="0" xfId="0" applyNumberFormat="1" applyFont="1"/>
    <xf numFmtId="4" fontId="2" fillId="0" borderId="0" xfId="0" applyNumberFormat="1" applyFont="1" applyFill="1"/>
    <xf numFmtId="0" fontId="2" fillId="0" borderId="0" xfId="0" applyFont="1" applyFill="1"/>
    <xf numFmtId="4" fontId="6" fillId="0" borderId="1" xfId="0" applyNumberFormat="1" applyFont="1" applyFill="1" applyBorder="1"/>
    <xf numFmtId="0" fontId="13" fillId="0" borderId="0" xfId="0" applyFont="1" applyAlignment="1"/>
    <xf numFmtId="0" fontId="15" fillId="0" borderId="0" xfId="0" applyFont="1" applyFill="1" applyBorder="1"/>
    <xf numFmtId="0" fontId="15" fillId="0" borderId="0" xfId="0" applyFont="1"/>
    <xf numFmtId="4" fontId="15" fillId="0" borderId="0" xfId="0" applyNumberFormat="1" applyFont="1" applyFill="1" applyBorder="1"/>
    <xf numFmtId="4" fontId="14" fillId="0" borderId="0" xfId="0" applyNumberFormat="1" applyFont="1" applyFill="1" applyBorder="1"/>
    <xf numFmtId="4" fontId="15" fillId="0" borderId="0" xfId="0" applyNumberFormat="1" applyFont="1"/>
    <xf numFmtId="49" fontId="15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7" fillId="0" borderId="0" xfId="0" applyFont="1" applyBorder="1"/>
    <xf numFmtId="0" fontId="18" fillId="0" borderId="0" xfId="0" applyFont="1"/>
    <xf numFmtId="4" fontId="18" fillId="0" borderId="0" xfId="0" applyNumberFormat="1" applyFont="1"/>
    <xf numFmtId="0" fontId="15" fillId="0" borderId="0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166" fontId="2" fillId="0" borderId="0" xfId="0" applyNumberFormat="1" applyFont="1"/>
    <xf numFmtId="166" fontId="11" fillId="0" borderId="0" xfId="0" applyNumberFormat="1" applyFont="1"/>
    <xf numFmtId="0" fontId="20" fillId="0" borderId="0" xfId="0" applyFont="1" applyFill="1" applyBorder="1" applyAlignment="1"/>
    <xf numFmtId="0" fontId="6" fillId="0" borderId="0" xfId="7" applyFont="1" applyBorder="1" applyAlignment="1">
      <alignment horizontal="right"/>
    </xf>
    <xf numFmtId="0" fontId="6" fillId="0" borderId="0" xfId="0" applyFont="1" applyFill="1" applyBorder="1"/>
    <xf numFmtId="43" fontId="6" fillId="0" borderId="0" xfId="1" applyNumberFormat="1" applyFont="1" applyFill="1" applyBorder="1"/>
    <xf numFmtId="0" fontId="23" fillId="0" borderId="0" xfId="0" applyFont="1"/>
    <xf numFmtId="4" fontId="23" fillId="0" borderId="0" xfId="0" applyNumberFormat="1" applyFont="1"/>
    <xf numFmtId="0" fontId="4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4" fontId="5" fillId="0" borderId="0" xfId="0" applyNumberFormat="1" applyFont="1" applyBorder="1"/>
    <xf numFmtId="43" fontId="4" fillId="0" borderId="0" xfId="0" applyNumberFormat="1" applyFont="1" applyBorder="1"/>
    <xf numFmtId="0" fontId="3" fillId="0" borderId="0" xfId="0" applyFont="1" applyBorder="1"/>
    <xf numFmtId="4" fontId="2" fillId="0" borderId="0" xfId="0" applyNumberFormat="1" applyFont="1" applyBorder="1"/>
    <xf numFmtId="43" fontId="3" fillId="0" borderId="0" xfId="0" applyNumberFormat="1" applyFont="1" applyBorder="1"/>
    <xf numFmtId="0" fontId="19" fillId="0" borderId="0" xfId="0" applyFont="1" applyBorder="1"/>
    <xf numFmtId="0" fontId="18" fillId="0" borderId="0" xfId="0" applyFont="1" applyBorder="1"/>
    <xf numFmtId="4" fontId="18" fillId="0" borderId="0" xfId="0" applyNumberFormat="1" applyFont="1" applyBorder="1"/>
    <xf numFmtId="43" fontId="19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6" fillId="0" borderId="0" xfId="0" applyFont="1" applyBorder="1"/>
    <xf numFmtId="4" fontId="26" fillId="0" borderId="0" xfId="0" applyNumberFormat="1" applyFont="1" applyBorder="1"/>
    <xf numFmtId="43" fontId="26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7" fillId="0" borderId="0" xfId="0" applyFont="1" applyBorder="1"/>
    <xf numFmtId="0" fontId="3" fillId="0" borderId="0" xfId="0" applyFont="1" applyBorder="1" applyAlignment="1">
      <alignment horizontal="center"/>
    </xf>
    <xf numFmtId="4" fontId="19" fillId="0" borderId="1" xfId="0" applyNumberFormat="1" applyFont="1" applyBorder="1" applyAlignment="1"/>
    <xf numFmtId="4" fontId="29" fillId="0" borderId="0" xfId="0" applyNumberFormat="1" applyFont="1" applyFill="1" applyBorder="1"/>
    <xf numFmtId="4" fontId="28" fillId="0" borderId="0" xfId="0" applyNumberFormat="1" applyFont="1" applyFill="1" applyBorder="1"/>
    <xf numFmtId="0" fontId="29" fillId="0" borderId="0" xfId="0" applyFont="1" applyFill="1" applyBorder="1"/>
    <xf numFmtId="4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49" fontId="30" fillId="0" borderId="0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wrapText="1"/>
    </xf>
    <xf numFmtId="4" fontId="30" fillId="0" borderId="0" xfId="0" applyNumberFormat="1" applyFont="1" applyFill="1" applyBorder="1"/>
    <xf numFmtId="0" fontId="2" fillId="0" borderId="0" xfId="0" applyFont="1" applyAlignment="1"/>
    <xf numFmtId="43" fontId="4" fillId="0" borderId="0" xfId="0" applyNumberFormat="1" applyFont="1"/>
    <xf numFmtId="43" fontId="12" fillId="0" borderId="0" xfId="0" applyNumberFormat="1" applyFont="1"/>
    <xf numFmtId="4" fontId="15" fillId="0" borderId="1" xfId="0" applyNumberFormat="1" applyFont="1" applyFill="1" applyBorder="1"/>
    <xf numFmtId="4" fontId="14" fillId="0" borderId="1" xfId="0" applyNumberFormat="1" applyFont="1" applyFill="1" applyBorder="1"/>
    <xf numFmtId="49" fontId="14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wrapText="1"/>
    </xf>
    <xf numFmtId="0" fontId="7" fillId="0" borderId="1" xfId="5" applyFont="1" applyFill="1" applyBorder="1" applyAlignment="1">
      <alignment horizontal="right"/>
    </xf>
    <xf numFmtId="0" fontId="7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horizontal="right"/>
    </xf>
    <xf numFmtId="0" fontId="6" fillId="0" borderId="1" xfId="5" applyFont="1" applyFill="1" applyBorder="1" applyAlignment="1">
      <alignment wrapText="1"/>
    </xf>
    <xf numFmtId="0" fontId="6" fillId="0" borderId="1" xfId="7" applyFont="1" applyFill="1" applyBorder="1" applyAlignment="1">
      <alignment horizontal="right"/>
    </xf>
    <xf numFmtId="0" fontId="6" fillId="0" borderId="1" xfId="7" applyFont="1" applyFill="1" applyBorder="1" applyAlignment="1">
      <alignment wrapText="1"/>
    </xf>
    <xf numFmtId="0" fontId="7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wrapText="1"/>
    </xf>
    <xf numFmtId="0" fontId="6" fillId="0" borderId="0" xfId="7" applyFont="1" applyFill="1" applyBorder="1" applyAlignment="1">
      <alignment horizontal="right"/>
    </xf>
    <xf numFmtId="0" fontId="6" fillId="0" borderId="0" xfId="7" applyFont="1" applyFill="1" applyBorder="1" applyAlignment="1">
      <alignment wrapText="1"/>
    </xf>
    <xf numFmtId="49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wrapText="1"/>
    </xf>
    <xf numFmtId="49" fontId="14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wrapText="1"/>
    </xf>
    <xf numFmtId="4" fontId="14" fillId="4" borderId="1" xfId="0" applyNumberFormat="1" applyFont="1" applyFill="1" applyBorder="1"/>
    <xf numFmtId="4" fontId="14" fillId="0" borderId="1" xfId="0" applyNumberFormat="1" applyFont="1" applyFill="1" applyBorder="1" applyAlignment="1">
      <alignment horizontal="center"/>
    </xf>
    <xf numFmtId="49" fontId="31" fillId="0" borderId="1" xfId="0" applyNumberFormat="1" applyFont="1" applyFill="1" applyBorder="1" applyAlignment="1">
      <alignment horizontal="right"/>
    </xf>
    <xf numFmtId="0" fontId="31" fillId="0" borderId="1" xfId="0" applyFont="1" applyFill="1" applyBorder="1" applyAlignment="1">
      <alignment wrapText="1"/>
    </xf>
    <xf numFmtId="4" fontId="31" fillId="0" borderId="1" xfId="0" applyNumberFormat="1" applyFont="1" applyFill="1" applyBorder="1"/>
    <xf numFmtId="0" fontId="31" fillId="0" borderId="1" xfId="7" applyFont="1" applyFill="1" applyBorder="1" applyAlignment="1">
      <alignment horizontal="right"/>
    </xf>
    <xf numFmtId="0" fontId="31" fillId="0" borderId="1" xfId="7" applyFont="1" applyFill="1" applyBorder="1" applyAlignment="1">
      <alignment wrapText="1"/>
    </xf>
    <xf numFmtId="4" fontId="21" fillId="0" borderId="1" xfId="0" applyNumberFormat="1" applyFont="1" applyFill="1" applyBorder="1"/>
    <xf numFmtId="49" fontId="21" fillId="0" borderId="1" xfId="0" applyNumberFormat="1" applyFont="1" applyFill="1" applyBorder="1" applyAlignment="1">
      <alignment horizontal="left"/>
    </xf>
    <xf numFmtId="0" fontId="21" fillId="0" borderId="1" xfId="0" applyFont="1" applyFill="1" applyBorder="1" applyAlignment="1">
      <alignment horizontal="left" wrapText="1"/>
    </xf>
    <xf numFmtId="4" fontId="32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6" fillId="0" borderId="2" xfId="7" applyFont="1" applyFill="1" applyBorder="1" applyAlignment="1"/>
    <xf numFmtId="4" fontId="6" fillId="0" borderId="1" xfId="7" applyNumberFormat="1" applyFont="1" applyFill="1" applyBorder="1" applyAlignment="1"/>
    <xf numFmtId="49" fontId="21" fillId="0" borderId="0" xfId="0" applyNumberFormat="1" applyFont="1" applyFill="1" applyBorder="1" applyAlignment="1">
      <alignment horizontal="center" wrapText="1"/>
    </xf>
    <xf numFmtId="4" fontId="21" fillId="0" borderId="0" xfId="0" applyNumberFormat="1" applyFont="1" applyFill="1" applyBorder="1"/>
    <xf numFmtId="2" fontId="15" fillId="0" borderId="0" xfId="0" applyNumberFormat="1" applyFont="1"/>
    <xf numFmtId="49" fontId="21" fillId="0" borderId="0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left" wrapText="1"/>
    </xf>
    <xf numFmtId="4" fontId="32" fillId="0" borderId="0" xfId="0" applyNumberFormat="1" applyFont="1" applyFill="1" applyBorder="1"/>
    <xf numFmtId="0" fontId="23" fillId="0" borderId="0" xfId="0" applyFont="1" applyFill="1"/>
    <xf numFmtId="0" fontId="15" fillId="0" borderId="0" xfId="0" applyFont="1" applyFill="1"/>
    <xf numFmtId="0" fontId="14" fillId="0" borderId="0" xfId="0" applyFont="1" applyFill="1"/>
    <xf numFmtId="4" fontId="28" fillId="0" borderId="2" xfId="0" applyNumberFormat="1" applyFont="1" applyFill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wrapText="1"/>
    </xf>
    <xf numFmtId="4" fontId="34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Border="1"/>
    <xf numFmtId="0" fontId="23" fillId="0" borderId="1" xfId="0" applyFont="1" applyBorder="1"/>
    <xf numFmtId="164" fontId="3" fillId="0" borderId="0" xfId="0" applyNumberFormat="1" applyFont="1"/>
    <xf numFmtId="164" fontId="11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5" fillId="0" borderId="1" xfId="0" applyNumberFormat="1" applyFont="1" applyFill="1" applyBorder="1"/>
    <xf numFmtId="0" fontId="5" fillId="0" borderId="0" xfId="0" applyFont="1" applyFill="1" applyBorder="1" applyAlignment="1"/>
    <xf numFmtId="0" fontId="20" fillId="0" borderId="0" xfId="0" applyFont="1" applyFill="1" applyAlignment="1"/>
    <xf numFmtId="0" fontId="2" fillId="0" borderId="10" xfId="0" applyFont="1" applyBorder="1" applyAlignment="1"/>
    <xf numFmtId="0" fontId="17" fillId="0" borderId="11" xfId="0" applyFont="1" applyFill="1" applyBorder="1" applyAlignment="1"/>
    <xf numFmtId="0" fontId="6" fillId="0" borderId="11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12" fillId="0" borderId="12" xfId="0" applyFont="1" applyBorder="1" applyAlignment="1"/>
    <xf numFmtId="0" fontId="12" fillId="0" borderId="1" xfId="0" applyFont="1" applyFill="1" applyBorder="1" applyAlignment="1"/>
    <xf numFmtId="43" fontId="12" fillId="0" borderId="1" xfId="1" applyNumberFormat="1" applyFont="1" applyFill="1" applyBorder="1" applyAlignment="1"/>
    <xf numFmtId="43" fontId="12" fillId="0" borderId="2" xfId="1" applyNumberFormat="1" applyFont="1" applyFill="1" applyBorder="1" applyAlignment="1"/>
    <xf numFmtId="0" fontId="11" fillId="0" borderId="12" xfId="0" applyFont="1" applyBorder="1" applyAlignment="1"/>
    <xf numFmtId="0" fontId="10" fillId="0" borderId="1" xfId="0" applyFont="1" applyFill="1" applyBorder="1" applyAlignment="1"/>
    <xf numFmtId="43" fontId="10" fillId="0" borderId="1" xfId="1" applyNumberFormat="1" applyFont="1" applyFill="1" applyBorder="1" applyAlignment="1"/>
    <xf numFmtId="43" fontId="10" fillId="0" borderId="2" xfId="1" applyNumberFormat="1" applyFont="1" applyFill="1" applyBorder="1" applyAlignment="1"/>
    <xf numFmtId="0" fontId="11" fillId="0" borderId="1" xfId="0" applyFont="1" applyBorder="1" applyAlignment="1"/>
    <xf numFmtId="0" fontId="7" fillId="0" borderId="12" xfId="7" applyFont="1" applyBorder="1" applyAlignment="1"/>
    <xf numFmtId="0" fontId="7" fillId="0" borderId="1" xfId="0" applyFont="1" applyFill="1" applyBorder="1" applyAlignment="1"/>
    <xf numFmtId="43" fontId="6" fillId="0" borderId="1" xfId="1" applyNumberFormat="1" applyFont="1" applyFill="1" applyBorder="1" applyAlignment="1"/>
    <xf numFmtId="43" fontId="7" fillId="0" borderId="2" xfId="1" applyNumberFormat="1" applyFont="1" applyFill="1" applyBorder="1" applyAlignment="1"/>
    <xf numFmtId="43" fontId="7" fillId="0" borderId="1" xfId="1" applyNumberFormat="1" applyFont="1" applyFill="1" applyBorder="1" applyAlignment="1"/>
    <xf numFmtId="0" fontId="6" fillId="0" borderId="12" xfId="7" applyFont="1" applyBorder="1" applyAlignment="1"/>
    <xf numFmtId="0" fontId="6" fillId="0" borderId="1" xfId="0" applyFont="1" applyFill="1" applyBorder="1" applyAlignment="1"/>
    <xf numFmtId="43" fontId="6" fillId="0" borderId="2" xfId="1" applyNumberFormat="1" applyFont="1" applyFill="1" applyBorder="1" applyAlignment="1"/>
    <xf numFmtId="43" fontId="33" fillId="0" borderId="2" xfId="1" applyNumberFormat="1" applyFont="1" applyFill="1" applyBorder="1" applyAlignment="1"/>
    <xf numFmtId="43" fontId="22" fillId="0" borderId="2" xfId="1" applyNumberFormat="1" applyFont="1" applyFill="1" applyBorder="1" applyAlignment="1"/>
    <xf numFmtId="43" fontId="21" fillId="0" borderId="2" xfId="1" applyNumberFormat="1" applyFont="1" applyFill="1" applyBorder="1" applyAlignment="1"/>
    <xf numFmtId="0" fontId="10" fillId="0" borderId="1" xfId="0" applyFont="1" applyBorder="1" applyAlignment="1"/>
    <xf numFmtId="43" fontId="10" fillId="0" borderId="2" xfId="0" applyNumberFormat="1" applyFont="1" applyBorder="1" applyAlignment="1"/>
    <xf numFmtId="0" fontId="5" fillId="0" borderId="13" xfId="0" applyFont="1" applyBorder="1" applyAlignment="1"/>
    <xf numFmtId="0" fontId="4" fillId="0" borderId="14" xfId="0" applyFont="1" applyFill="1" applyBorder="1" applyAlignment="1"/>
    <xf numFmtId="43" fontId="4" fillId="0" borderId="14" xfId="1" applyNumberFormat="1" applyFont="1" applyFill="1" applyBorder="1" applyAlignment="1"/>
    <xf numFmtId="43" fontId="4" fillId="0" borderId="18" xfId="1" applyNumberFormat="1" applyFont="1" applyFill="1" applyBorder="1" applyAlignment="1"/>
    <xf numFmtId="0" fontId="5" fillId="0" borderId="0" xfId="0" applyFont="1" applyBorder="1" applyAlignment="1"/>
    <xf numFmtId="0" fontId="4" fillId="0" borderId="0" xfId="0" applyFont="1" applyFill="1" applyBorder="1" applyAlignment="1"/>
    <xf numFmtId="43" fontId="4" fillId="0" borderId="0" xfId="1" applyNumberFormat="1" applyFont="1" applyFill="1" applyBorder="1" applyAlignment="1"/>
    <xf numFmtId="0" fontId="24" fillId="0" borderId="1" xfId="0" applyFont="1" applyBorder="1" applyAlignment="1"/>
    <xf numFmtId="0" fontId="5" fillId="0" borderId="1" xfId="0" applyFont="1" applyBorder="1" applyAlignment="1"/>
    <xf numFmtId="43" fontId="5" fillId="0" borderId="1" xfId="0" applyNumberFormat="1" applyFont="1" applyBorder="1" applyAlignment="1"/>
    <xf numFmtId="0" fontId="4" fillId="0" borderId="1" xfId="0" applyFont="1" applyBorder="1" applyAlignment="1"/>
    <xf numFmtId="4" fontId="5" fillId="0" borderId="1" xfId="0" applyNumberFormat="1" applyFont="1" applyBorder="1" applyAlignment="1"/>
    <xf numFmtId="43" fontId="4" fillId="0" borderId="1" xfId="0" applyNumberFormat="1" applyFont="1" applyBorder="1" applyAlignment="1"/>
    <xf numFmtId="0" fontId="14" fillId="0" borderId="0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5" fillId="0" borderId="4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" fontId="36" fillId="0" borderId="1" xfId="0" applyNumberFormat="1" applyFont="1" applyFill="1" applyBorder="1" applyAlignment="1">
      <alignment horizontal="right"/>
    </xf>
    <xf numFmtId="4" fontId="36" fillId="0" borderId="5" xfId="0" applyNumberFormat="1" applyFont="1" applyFill="1" applyBorder="1" applyAlignment="1">
      <alignment horizontal="right"/>
    </xf>
    <xf numFmtId="4" fontId="36" fillId="0" borderId="0" xfId="0" applyNumberFormat="1" applyFont="1" applyFill="1" applyBorder="1" applyAlignment="1">
      <alignment horizontal="right"/>
    </xf>
    <xf numFmtId="0" fontId="3" fillId="0" borderId="6" xfId="0" applyFont="1" applyBorder="1"/>
    <xf numFmtId="0" fontId="3" fillId="0" borderId="1" xfId="0" applyFont="1" applyFill="1" applyBorder="1"/>
    <xf numFmtId="4" fontId="3" fillId="0" borderId="1" xfId="0" applyNumberFormat="1" applyFont="1" applyBorder="1"/>
    <xf numFmtId="4" fontId="3" fillId="0" borderId="5" xfId="0" applyNumberFormat="1" applyFont="1" applyFill="1" applyBorder="1"/>
    <xf numFmtId="4" fontId="3" fillId="0" borderId="0" xfId="0" applyNumberFormat="1" applyFont="1" applyFill="1" applyBorder="1"/>
    <xf numFmtId="0" fontId="3" fillId="0" borderId="15" xfId="0" applyFont="1" applyBorder="1"/>
    <xf numFmtId="4" fontId="3" fillId="0" borderId="2" xfId="0" applyNumberFormat="1" applyFont="1" applyFill="1" applyBorder="1"/>
    <xf numFmtId="0" fontId="4" fillId="0" borderId="6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/>
    <xf numFmtId="4" fontId="4" fillId="0" borderId="4" xfId="0" applyNumberFormat="1" applyFont="1" applyFill="1" applyBorder="1"/>
    <xf numFmtId="4" fontId="23" fillId="0" borderId="0" xfId="0" applyNumberFormat="1" applyFont="1" applyBorder="1"/>
    <xf numFmtId="0" fontId="37" fillId="5" borderId="1" xfId="0" applyFont="1" applyFill="1" applyBorder="1" applyAlignment="1">
      <alignment wrapText="1"/>
    </xf>
    <xf numFmtId="0" fontId="14" fillId="5" borderId="0" xfId="0" applyFont="1" applyFill="1" applyBorder="1" applyAlignment="1">
      <alignment horizontal="left" wrapText="1"/>
    </xf>
    <xf numFmtId="0" fontId="37" fillId="5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167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/>
    </xf>
    <xf numFmtId="4" fontId="4" fillId="0" borderId="5" xfId="0" applyNumberFormat="1" applyFont="1" applyFill="1" applyBorder="1" applyAlignment="1">
      <alignment horizontal="right"/>
    </xf>
    <xf numFmtId="2" fontId="14" fillId="4" borderId="1" xfId="0" applyNumberFormat="1" applyFont="1" applyFill="1" applyBorder="1"/>
    <xf numFmtId="2" fontId="14" fillId="0" borderId="1" xfId="0" applyNumberFormat="1" applyFont="1" applyFill="1" applyBorder="1"/>
    <xf numFmtId="0" fontId="14" fillId="0" borderId="0" xfId="0" applyFont="1" applyFill="1" applyBorder="1" applyAlignment="1">
      <alignment horizontal="left" wrapText="1"/>
    </xf>
    <xf numFmtId="0" fontId="11" fillId="0" borderId="12" xfId="0" applyFont="1" applyBorder="1" applyAlignment="1">
      <alignment horizontal="left"/>
    </xf>
    <xf numFmtId="0" fontId="6" fillId="4" borderId="1" xfId="7" applyNumberFormat="1" applyFont="1" applyFill="1" applyBorder="1" applyAlignment="1">
      <alignment horizontal="right" vertical="center" wrapText="1"/>
    </xf>
    <xf numFmtId="0" fontId="6" fillId="4" borderId="1" xfId="0" applyNumberFormat="1" applyFont="1" applyFill="1" applyBorder="1" applyAlignment="1">
      <alignment vertical="center" wrapText="1"/>
    </xf>
    <xf numFmtId="2" fontId="6" fillId="4" borderId="2" xfId="10" applyNumberFormat="1" applyFont="1" applyFill="1" applyBorder="1" applyAlignment="1">
      <alignment vertical="center" wrapText="1"/>
    </xf>
    <xf numFmtId="0" fontId="6" fillId="7" borderId="12" xfId="7" applyFont="1" applyFill="1" applyBorder="1" applyAlignment="1"/>
    <xf numFmtId="0" fontId="6" fillId="7" borderId="1" xfId="0" applyFont="1" applyFill="1" applyBorder="1" applyAlignment="1"/>
    <xf numFmtId="43" fontId="6" fillId="7" borderId="1" xfId="1" applyNumberFormat="1" applyFont="1" applyFill="1" applyBorder="1" applyAlignment="1"/>
    <xf numFmtId="43" fontId="6" fillId="7" borderId="2" xfId="1" applyNumberFormat="1" applyFont="1" applyFill="1" applyBorder="1" applyAlignment="1"/>
    <xf numFmtId="4" fontId="15" fillId="7" borderId="0" xfId="0" applyNumberFormat="1" applyFont="1" applyFill="1" applyBorder="1"/>
    <xf numFmtId="4" fontId="14" fillId="7" borderId="1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0" fontId="25" fillId="0" borderId="0" xfId="0" applyFont="1" applyAlignment="1"/>
    <xf numFmtId="0" fontId="37" fillId="6" borderId="16" xfId="0" applyFont="1" applyFill="1" applyBorder="1" applyAlignment="1">
      <alignment horizontal="center" vertical="center" wrapText="1"/>
    </xf>
    <xf numFmtId="0" fontId="37" fillId="6" borderId="19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0" fontId="37" fillId="5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 wrapText="1"/>
    </xf>
    <xf numFmtId="49" fontId="21" fillId="0" borderId="15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colors>
    <mruColors>
      <color rgb="FF731E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S\PRESUPUESTOS\presupuesto%20%202010\gtz\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S\gtz\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89"/>
  <sheetViews>
    <sheetView tabSelected="1" topLeftCell="A22" zoomScale="130" zoomScaleNormal="130" zoomScaleSheetLayoutView="85" workbookViewId="0">
      <selection activeCell="A31" sqref="A31"/>
    </sheetView>
  </sheetViews>
  <sheetFormatPr baseColWidth="10" defaultColWidth="11.42578125" defaultRowHeight="14.25" x14ac:dyDescent="0.2"/>
  <cols>
    <col min="1" max="1" width="8.140625" style="28" customWidth="1"/>
    <col min="2" max="2" width="60.140625" style="1" customWidth="1"/>
    <col min="3" max="3" width="14.5703125" style="2" hidden="1" customWidth="1"/>
    <col min="4" max="5" width="17.140625" style="2" hidden="1" customWidth="1"/>
    <col min="6" max="6" width="13.28515625" style="2" customWidth="1"/>
    <col min="7" max="7" width="29.7109375" style="4" customWidth="1"/>
    <col min="8" max="9" width="11.42578125" style="1"/>
    <col min="10" max="10" width="16.140625" style="1" customWidth="1"/>
    <col min="11" max="16384" width="11.42578125" style="1"/>
  </cols>
  <sheetData>
    <row r="1" spans="1:12" ht="18" customHeight="1" x14ac:dyDescent="0.4">
      <c r="A1" s="222" t="s">
        <v>268</v>
      </c>
      <c r="B1" s="222"/>
      <c r="C1" s="222"/>
      <c r="D1" s="222"/>
      <c r="E1" s="222"/>
      <c r="F1" s="222"/>
      <c r="G1" s="1"/>
      <c r="H1" s="4"/>
    </row>
    <row r="2" spans="1:12" ht="16.5" customHeight="1" x14ac:dyDescent="0.4">
      <c r="A2" s="222" t="s">
        <v>277</v>
      </c>
      <c r="B2" s="222"/>
      <c r="C2" s="222"/>
      <c r="D2" s="222"/>
      <c r="E2" s="222"/>
      <c r="F2" s="222"/>
      <c r="G2" s="1"/>
      <c r="H2" s="4"/>
    </row>
    <row r="3" spans="1:12" ht="16.5" customHeight="1" x14ac:dyDescent="0.4">
      <c r="A3" s="222" t="s">
        <v>88</v>
      </c>
      <c r="B3" s="222"/>
      <c r="C3" s="222"/>
      <c r="D3" s="222"/>
      <c r="E3" s="222"/>
      <c r="F3" s="222"/>
      <c r="G3" s="1"/>
      <c r="H3" s="4"/>
    </row>
    <row r="4" spans="1:12" ht="9.75" customHeight="1" thickBot="1" x14ac:dyDescent="0.3">
      <c r="A4" s="69"/>
      <c r="B4" s="33"/>
      <c r="C4" s="128"/>
      <c r="D4" s="128"/>
      <c r="E4" s="128"/>
      <c r="F4" s="128"/>
      <c r="G4" s="1"/>
      <c r="H4" s="4"/>
    </row>
    <row r="5" spans="1:12" ht="45.75" thickTop="1" x14ac:dyDescent="0.2">
      <c r="A5" s="129"/>
      <c r="B5" s="130" t="s">
        <v>11</v>
      </c>
      <c r="C5" s="131" t="s">
        <v>10</v>
      </c>
      <c r="D5" s="131" t="s">
        <v>9</v>
      </c>
      <c r="E5" s="131" t="s">
        <v>8</v>
      </c>
      <c r="F5" s="132" t="s">
        <v>278</v>
      </c>
      <c r="G5" s="1"/>
      <c r="H5" s="4"/>
    </row>
    <row r="6" spans="1:12" s="8" customFormat="1" ht="12.75" x14ac:dyDescent="0.2">
      <c r="A6" s="133">
        <v>1</v>
      </c>
      <c r="B6" s="134" t="s">
        <v>7</v>
      </c>
      <c r="C6" s="135" t="e">
        <f>+#REF!+C8+#REF!+C16+C20+#REF!</f>
        <v>#REF!</v>
      </c>
      <c r="D6" s="135" t="e">
        <f>+#REF!+D8+#REF!+D16+D20+#REF!</f>
        <v>#REF!</v>
      </c>
      <c r="E6" s="135" t="e">
        <f>+#REF!+E8+#REF!+E16+E20+#REF!</f>
        <v>#REF!</v>
      </c>
      <c r="F6" s="136">
        <f>F8+F16+F20+F25</f>
        <v>78850</v>
      </c>
      <c r="H6" s="9"/>
    </row>
    <row r="7" spans="1:12" s="7" customFormat="1" ht="13.5" customHeight="1" x14ac:dyDescent="0.25">
      <c r="A7" s="133"/>
      <c r="B7" s="134" t="s">
        <v>147</v>
      </c>
      <c r="C7" s="135"/>
      <c r="D7" s="135"/>
      <c r="E7" s="135"/>
      <c r="F7" s="136"/>
      <c r="H7" s="10"/>
    </row>
    <row r="8" spans="1:12" ht="15" x14ac:dyDescent="0.25">
      <c r="A8" s="137" t="s">
        <v>91</v>
      </c>
      <c r="B8" s="138" t="s">
        <v>168</v>
      </c>
      <c r="C8" s="139" t="e">
        <f>+C9+#REF!</f>
        <v>#REF!</v>
      </c>
      <c r="D8" s="139" t="e">
        <f>+D9+#REF!</f>
        <v>#REF!</v>
      </c>
      <c r="E8" s="139" t="e">
        <f>+E9+#REF!</f>
        <v>#REF!</v>
      </c>
      <c r="F8" s="140">
        <v>0</v>
      </c>
      <c r="G8" s="1"/>
      <c r="H8" s="4"/>
    </row>
    <row r="9" spans="1:12" x14ac:dyDescent="0.2">
      <c r="A9" s="142" t="s">
        <v>92</v>
      </c>
      <c r="B9" s="143" t="s">
        <v>6</v>
      </c>
      <c r="C9" s="144" t="e">
        <f>+C10+#REF!+#REF!+#REF!+#REF!+#REF!+#REF!+#REF!+#REF!</f>
        <v>#REF!</v>
      </c>
      <c r="D9" s="144" t="e">
        <f>+D10+#REF!+#REF!+#REF!+#REF!+#REF!+#REF!+#REF!+#REF!</f>
        <v>#REF!</v>
      </c>
      <c r="E9" s="144" t="e">
        <f>+E10+#REF!+#REF!+#REF!+#REF!+#REF!+#REF!+#REF!+#REF!</f>
        <v>#REF!</v>
      </c>
      <c r="F9" s="145">
        <v>0</v>
      </c>
      <c r="G9" s="1"/>
    </row>
    <row r="10" spans="1:12" x14ac:dyDescent="0.2">
      <c r="A10" s="147" t="s">
        <v>93</v>
      </c>
      <c r="B10" s="148" t="s">
        <v>108</v>
      </c>
      <c r="C10" s="144">
        <v>115</v>
      </c>
      <c r="D10" s="144">
        <v>92</v>
      </c>
      <c r="E10" s="144">
        <v>5</v>
      </c>
      <c r="F10" s="149">
        <v>0</v>
      </c>
      <c r="G10" s="34"/>
      <c r="H10" s="35"/>
      <c r="I10" s="36"/>
      <c r="J10" s="36"/>
      <c r="K10" s="36"/>
      <c r="L10" s="36"/>
    </row>
    <row r="11" spans="1:12" x14ac:dyDescent="0.2">
      <c r="A11" s="147" t="s">
        <v>109</v>
      </c>
      <c r="B11" s="148" t="s">
        <v>56</v>
      </c>
      <c r="C11" s="144">
        <v>361.21</v>
      </c>
      <c r="D11" s="144">
        <v>299.95</v>
      </c>
      <c r="E11" s="144">
        <v>444.58</v>
      </c>
      <c r="F11" s="149">
        <v>0</v>
      </c>
      <c r="G11" s="34"/>
      <c r="H11" s="35"/>
      <c r="I11" s="36"/>
      <c r="J11" s="36"/>
      <c r="K11" s="36"/>
      <c r="L11" s="36"/>
    </row>
    <row r="12" spans="1:12" s="7" customFormat="1" ht="13.5" customHeight="1" x14ac:dyDescent="0.25">
      <c r="A12" s="147"/>
      <c r="B12" s="134" t="s">
        <v>110</v>
      </c>
      <c r="C12" s="144"/>
      <c r="D12" s="144"/>
      <c r="E12" s="144"/>
      <c r="F12" s="150">
        <f>+F16+F20+F25+F29+F13</f>
        <v>198553.99</v>
      </c>
      <c r="H12" s="10"/>
    </row>
    <row r="13" spans="1:12" s="7" customFormat="1" ht="13.5" customHeight="1" x14ac:dyDescent="0.25">
      <c r="A13" s="211">
        <v>1.4</v>
      </c>
      <c r="B13" s="138" t="s">
        <v>269</v>
      </c>
      <c r="C13" s="144"/>
      <c r="D13" s="144"/>
      <c r="E13" s="144"/>
      <c r="F13" s="140">
        <f>+F15</f>
        <v>15000</v>
      </c>
      <c r="H13" s="10"/>
    </row>
    <row r="14" spans="1:12" s="7" customFormat="1" ht="13.5" customHeight="1" x14ac:dyDescent="0.25">
      <c r="A14" s="142" t="s">
        <v>270</v>
      </c>
      <c r="B14" s="143" t="s">
        <v>271</v>
      </c>
      <c r="C14" s="144"/>
      <c r="D14" s="144"/>
      <c r="E14" s="144"/>
      <c r="F14" s="145">
        <f>+F15</f>
        <v>15000</v>
      </c>
      <c r="H14" s="10"/>
    </row>
    <row r="15" spans="1:12" s="7" customFormat="1" ht="13.5" customHeight="1" x14ac:dyDescent="0.25">
      <c r="A15" s="212" t="s">
        <v>272</v>
      </c>
      <c r="B15" s="213" t="s">
        <v>273</v>
      </c>
      <c r="C15" s="144"/>
      <c r="D15" s="144"/>
      <c r="E15" s="144"/>
      <c r="F15" s="149">
        <v>15000</v>
      </c>
      <c r="H15" s="10"/>
    </row>
    <row r="16" spans="1:12" s="7" customFormat="1" ht="15" x14ac:dyDescent="0.25">
      <c r="A16" s="137" t="s">
        <v>94</v>
      </c>
      <c r="B16" s="138" t="s">
        <v>269</v>
      </c>
      <c r="C16" s="139" t="e">
        <f>+#REF!+C17+#REF!+#REF!</f>
        <v>#REF!</v>
      </c>
      <c r="D16" s="139" t="e">
        <f>+#REF!+D17+#REF!+#REF!</f>
        <v>#REF!</v>
      </c>
      <c r="E16" s="139" t="e">
        <f>+#REF!+E17+#REF!+#REF!</f>
        <v>#REF!</v>
      </c>
      <c r="F16" s="140">
        <f>+F17</f>
        <v>600</v>
      </c>
      <c r="H16" s="10"/>
    </row>
    <row r="17" spans="1:8" x14ac:dyDescent="0.2">
      <c r="A17" s="142" t="s">
        <v>95</v>
      </c>
      <c r="B17" s="143" t="s">
        <v>5</v>
      </c>
      <c r="C17" s="146" t="e">
        <f>+#REF!+#REF!+C19</f>
        <v>#REF!</v>
      </c>
      <c r="D17" s="146" t="e">
        <f>+#REF!+#REF!+D19</f>
        <v>#REF!</v>
      </c>
      <c r="E17" s="146" t="e">
        <f>+#REF!+#REF!+E19</f>
        <v>#REF!</v>
      </c>
      <c r="F17" s="145">
        <f>F19+F18</f>
        <v>600</v>
      </c>
      <c r="G17" s="1"/>
      <c r="H17" s="4"/>
    </row>
    <row r="18" spans="1:8" x14ac:dyDescent="0.2">
      <c r="A18" s="147" t="s">
        <v>156</v>
      </c>
      <c r="B18" s="148" t="s">
        <v>157</v>
      </c>
      <c r="C18" s="146"/>
      <c r="D18" s="146"/>
      <c r="E18" s="146"/>
      <c r="F18" s="149">
        <v>0</v>
      </c>
      <c r="G18" s="1"/>
      <c r="H18" s="4"/>
    </row>
    <row r="19" spans="1:8" s="7" customFormat="1" ht="15" x14ac:dyDescent="0.25">
      <c r="A19" s="147" t="s">
        <v>96</v>
      </c>
      <c r="B19" s="148" t="s">
        <v>4</v>
      </c>
      <c r="C19" s="144" t="e">
        <f>SUM(#REF!)</f>
        <v>#REF!</v>
      </c>
      <c r="D19" s="144" t="e">
        <f>SUM(#REF!)</f>
        <v>#REF!</v>
      </c>
      <c r="E19" s="144" t="e">
        <f>SUM(#REF!)</f>
        <v>#REF!</v>
      </c>
      <c r="F19" s="149">
        <v>600</v>
      </c>
      <c r="H19" s="10"/>
    </row>
    <row r="20" spans="1:8" s="7" customFormat="1" ht="15" x14ac:dyDescent="0.25">
      <c r="A20" s="137">
        <v>1.8</v>
      </c>
      <c r="B20" s="138" t="s">
        <v>111</v>
      </c>
      <c r="C20" s="139" t="e">
        <f>+C24+#REF!+#REF!</f>
        <v>#REF!</v>
      </c>
      <c r="D20" s="139" t="e">
        <f>+D24</f>
        <v>#REF!</v>
      </c>
      <c r="E20" s="139" t="e">
        <f>+E24</f>
        <v>#REF!</v>
      </c>
      <c r="F20" s="140">
        <f>+F21+F23</f>
        <v>78200</v>
      </c>
      <c r="H20" s="10"/>
    </row>
    <row r="21" spans="1:8" s="7" customFormat="1" ht="15" x14ac:dyDescent="0.25">
      <c r="A21" s="142" t="s">
        <v>165</v>
      </c>
      <c r="B21" s="143" t="s">
        <v>163</v>
      </c>
      <c r="C21" s="139"/>
      <c r="D21" s="139"/>
      <c r="E21" s="139"/>
      <c r="F21" s="145">
        <f>+F22</f>
        <v>0</v>
      </c>
      <c r="H21" s="10"/>
    </row>
    <row r="22" spans="1:8" s="7" customFormat="1" ht="15" x14ac:dyDescent="0.25">
      <c r="A22" s="147" t="s">
        <v>164</v>
      </c>
      <c r="B22" s="148" t="s">
        <v>166</v>
      </c>
      <c r="C22" s="144" t="e">
        <f>+#REF!</f>
        <v>#REF!</v>
      </c>
      <c r="D22" s="144" t="e">
        <f>+#REF!+#REF!</f>
        <v>#REF!</v>
      </c>
      <c r="E22" s="144" t="e">
        <f>+#REF!+#REF!</f>
        <v>#REF!</v>
      </c>
      <c r="F22" s="149">
        <v>0</v>
      </c>
      <c r="H22" s="10"/>
    </row>
    <row r="23" spans="1:8" s="2" customFormat="1" ht="16.5" customHeight="1" x14ac:dyDescent="0.2">
      <c r="A23" s="142" t="s">
        <v>116</v>
      </c>
      <c r="B23" s="143" t="s">
        <v>117</v>
      </c>
      <c r="C23" s="139"/>
      <c r="D23" s="139"/>
      <c r="E23" s="139"/>
      <c r="F23" s="145">
        <f>+F24</f>
        <v>78200</v>
      </c>
      <c r="G23" s="5"/>
      <c r="H23" s="11"/>
    </row>
    <row r="24" spans="1:8" s="2" customFormat="1" ht="16.5" customHeight="1" x14ac:dyDescent="0.2">
      <c r="A24" s="147" t="s">
        <v>112</v>
      </c>
      <c r="B24" s="148" t="s">
        <v>113</v>
      </c>
      <c r="C24" s="144" t="e">
        <f>+#REF!</f>
        <v>#REF!</v>
      </c>
      <c r="D24" s="144" t="e">
        <f>+#REF!+#REF!</f>
        <v>#REF!</v>
      </c>
      <c r="E24" s="144" t="e">
        <f>+#REF!+#REF!</f>
        <v>#REF!</v>
      </c>
      <c r="F24" s="214">
        <v>78200</v>
      </c>
      <c r="G24" s="8"/>
      <c r="H24" s="11"/>
    </row>
    <row r="25" spans="1:8" s="2" customFormat="1" ht="16.5" customHeight="1" x14ac:dyDescent="0.25">
      <c r="A25" s="137">
        <v>1.9</v>
      </c>
      <c r="B25" s="138" t="s">
        <v>169</v>
      </c>
      <c r="C25" s="144"/>
      <c r="D25" s="144"/>
      <c r="E25" s="144"/>
      <c r="F25" s="140">
        <f>+F26</f>
        <v>50</v>
      </c>
      <c r="G25" s="5"/>
      <c r="H25" s="11"/>
    </row>
    <row r="26" spans="1:8" s="2" customFormat="1" ht="16.5" customHeight="1" x14ac:dyDescent="0.2">
      <c r="A26" s="142" t="s">
        <v>97</v>
      </c>
      <c r="B26" s="143" t="s">
        <v>3</v>
      </c>
      <c r="C26" s="144"/>
      <c r="D26" s="144"/>
      <c r="E26" s="144"/>
      <c r="F26" s="145">
        <f>+F27</f>
        <v>50</v>
      </c>
      <c r="G26" s="5"/>
      <c r="H26" s="11"/>
    </row>
    <row r="27" spans="1:8" s="2" customFormat="1" ht="16.5" customHeight="1" x14ac:dyDescent="0.2">
      <c r="A27" s="147" t="s">
        <v>98</v>
      </c>
      <c r="B27" s="148" t="s">
        <v>145</v>
      </c>
      <c r="C27" s="144"/>
      <c r="D27" s="144"/>
      <c r="E27" s="144"/>
      <c r="F27" s="149">
        <v>50</v>
      </c>
      <c r="G27" s="5"/>
      <c r="H27" s="11"/>
    </row>
    <row r="28" spans="1:8" s="2" customFormat="1" ht="14.25" customHeight="1" x14ac:dyDescent="0.25">
      <c r="A28" s="133">
        <v>2</v>
      </c>
      <c r="B28" s="134" t="s">
        <v>2</v>
      </c>
      <c r="C28" s="144"/>
      <c r="D28" s="144"/>
      <c r="E28" s="144"/>
      <c r="F28" s="151">
        <f>F29</f>
        <v>104703.99</v>
      </c>
      <c r="G28" s="70"/>
      <c r="H28" s="11"/>
    </row>
    <row r="29" spans="1:8" s="2" customFormat="1" ht="16.5" customHeight="1" x14ac:dyDescent="0.25">
      <c r="A29" s="137">
        <v>2.8</v>
      </c>
      <c r="B29" s="138" t="s">
        <v>170</v>
      </c>
      <c r="C29" s="144"/>
      <c r="D29" s="144"/>
      <c r="E29" s="144"/>
      <c r="F29" s="152">
        <f>F34+F30+F36</f>
        <v>104703.99</v>
      </c>
      <c r="G29" s="5"/>
      <c r="H29" s="11"/>
    </row>
    <row r="30" spans="1:8" s="2" customFormat="1" ht="16.5" customHeight="1" x14ac:dyDescent="0.2">
      <c r="A30" s="142" t="s">
        <v>99</v>
      </c>
      <c r="B30" s="143" t="s">
        <v>100</v>
      </c>
      <c r="C30" s="144"/>
      <c r="D30" s="144"/>
      <c r="E30" s="144"/>
      <c r="F30" s="145">
        <f>SUM(F31:F33)</f>
        <v>0</v>
      </c>
      <c r="G30" s="5"/>
      <c r="H30" s="11"/>
    </row>
    <row r="31" spans="1:8" s="7" customFormat="1" ht="15.75" customHeight="1" x14ac:dyDescent="0.25">
      <c r="A31" s="147" t="s">
        <v>146</v>
      </c>
      <c r="B31" s="148" t="s">
        <v>205</v>
      </c>
      <c r="C31" s="144"/>
      <c r="D31" s="144"/>
      <c r="E31" s="144"/>
      <c r="F31" s="149">
        <v>0</v>
      </c>
      <c r="G31" s="2"/>
      <c r="H31" s="11"/>
    </row>
    <row r="32" spans="1:8" s="7" customFormat="1" ht="15.75" customHeight="1" x14ac:dyDescent="0.25">
      <c r="A32" s="147" t="s">
        <v>115</v>
      </c>
      <c r="B32" s="148" t="s">
        <v>167</v>
      </c>
      <c r="C32" s="144"/>
      <c r="D32" s="144"/>
      <c r="E32" s="144"/>
      <c r="F32" s="149">
        <v>0</v>
      </c>
      <c r="G32" s="2"/>
      <c r="H32" s="11"/>
    </row>
    <row r="33" spans="1:8" s="3" customFormat="1" ht="15.75" customHeight="1" x14ac:dyDescent="0.25">
      <c r="A33" s="147" t="s">
        <v>115</v>
      </c>
      <c r="B33" s="148" t="s">
        <v>152</v>
      </c>
      <c r="C33" s="144"/>
      <c r="D33" s="144"/>
      <c r="E33" s="144"/>
      <c r="F33" s="149">
        <v>0</v>
      </c>
      <c r="G33" s="69"/>
      <c r="H33" s="69"/>
    </row>
    <row r="34" spans="1:8" ht="15.75" customHeight="1" x14ac:dyDescent="0.2">
      <c r="A34" s="142" t="s">
        <v>101</v>
      </c>
      <c r="B34" s="143" t="s">
        <v>102</v>
      </c>
      <c r="C34" s="144"/>
      <c r="D34" s="144"/>
      <c r="E34" s="144"/>
      <c r="F34" s="145">
        <f>+F35</f>
        <v>87996.97</v>
      </c>
      <c r="G34" s="2"/>
      <c r="H34" s="11"/>
    </row>
    <row r="35" spans="1:8" ht="15.75" customHeight="1" x14ac:dyDescent="0.2">
      <c r="A35" s="147" t="s">
        <v>114</v>
      </c>
      <c r="B35" s="148" t="s">
        <v>113</v>
      </c>
      <c r="C35" s="144"/>
      <c r="D35" s="144"/>
      <c r="E35" s="144"/>
      <c r="F35" s="149">
        <v>87996.97</v>
      </c>
      <c r="G35" s="122"/>
      <c r="H35" s="11"/>
    </row>
    <row r="36" spans="1:8" ht="15.75" customHeight="1" x14ac:dyDescent="0.2">
      <c r="A36" s="142" t="s">
        <v>153</v>
      </c>
      <c r="B36" s="143" t="s">
        <v>160</v>
      </c>
      <c r="C36" s="144"/>
      <c r="D36" s="144"/>
      <c r="E36" s="144"/>
      <c r="F36" s="145">
        <f>+F37</f>
        <v>16707.02</v>
      </c>
      <c r="G36" s="2"/>
      <c r="H36" s="11"/>
    </row>
    <row r="37" spans="1:8" ht="15.75" customHeight="1" x14ac:dyDescent="0.2">
      <c r="A37" s="215" t="s">
        <v>154</v>
      </c>
      <c r="B37" s="216" t="s">
        <v>155</v>
      </c>
      <c r="C37" s="217"/>
      <c r="D37" s="217"/>
      <c r="E37" s="217"/>
      <c r="F37" s="218">
        <v>16707.02</v>
      </c>
      <c r="G37" s="2"/>
      <c r="H37" s="11"/>
    </row>
    <row r="38" spans="1:8" ht="13.5" customHeight="1" x14ac:dyDescent="0.2">
      <c r="A38" s="133">
        <v>3</v>
      </c>
      <c r="B38" s="134" t="s">
        <v>173</v>
      </c>
      <c r="C38" s="135" t="e">
        <f>+#REF!+#REF!+#REF!</f>
        <v>#REF!</v>
      </c>
      <c r="D38" s="135" t="e">
        <f>+#REF!+#REF!+D43</f>
        <v>#REF!</v>
      </c>
      <c r="E38" s="135" t="e">
        <f>+#REF!+#REF!+E43</f>
        <v>#REF!</v>
      </c>
      <c r="F38" s="136">
        <f>+F42+F46+F39</f>
        <v>84226.28</v>
      </c>
      <c r="G38" s="2"/>
      <c r="H38" s="11"/>
    </row>
    <row r="39" spans="1:8" ht="13.5" customHeight="1" x14ac:dyDescent="0.25">
      <c r="A39" s="137">
        <v>3.6</v>
      </c>
      <c r="B39" s="153" t="s">
        <v>148</v>
      </c>
      <c r="C39" s="141"/>
      <c r="D39" s="141"/>
      <c r="E39" s="141"/>
      <c r="F39" s="154">
        <f>+F41</f>
        <v>0</v>
      </c>
      <c r="G39" s="2"/>
      <c r="H39" s="11"/>
    </row>
    <row r="40" spans="1:8" ht="13.5" customHeight="1" x14ac:dyDescent="0.2">
      <c r="A40" s="142" t="s">
        <v>174</v>
      </c>
      <c r="B40" s="143" t="s">
        <v>175</v>
      </c>
      <c r="C40" s="139">
        <f>+C41</f>
        <v>31450.27</v>
      </c>
      <c r="D40" s="139">
        <v>292216.34000000003</v>
      </c>
      <c r="E40" s="139">
        <v>86536.16</v>
      </c>
      <c r="F40" s="145">
        <f>+F41</f>
        <v>0</v>
      </c>
      <c r="G40" s="2"/>
      <c r="H40" s="11"/>
    </row>
    <row r="41" spans="1:8" ht="13.5" customHeight="1" x14ac:dyDescent="0.2">
      <c r="A41" s="147" t="s">
        <v>176</v>
      </c>
      <c r="B41" s="148" t="s">
        <v>177</v>
      </c>
      <c r="C41" s="144">
        <v>31450.27</v>
      </c>
      <c r="D41" s="144">
        <v>31450.27</v>
      </c>
      <c r="E41" s="144">
        <v>31450.27</v>
      </c>
      <c r="F41" s="149">
        <v>0</v>
      </c>
      <c r="G41" s="2"/>
      <c r="H41" s="11"/>
    </row>
    <row r="42" spans="1:8" ht="15.75" customHeight="1" x14ac:dyDescent="0.25">
      <c r="A42" s="137" t="s">
        <v>161</v>
      </c>
      <c r="B42" s="153" t="s">
        <v>171</v>
      </c>
      <c r="C42" s="141"/>
      <c r="D42" s="141"/>
      <c r="E42" s="141"/>
      <c r="F42" s="154">
        <f>+F43</f>
        <v>20894.759999999998</v>
      </c>
      <c r="G42" s="2"/>
      <c r="H42" s="11"/>
    </row>
    <row r="43" spans="1:8" s="8" customFormat="1" x14ac:dyDescent="0.2">
      <c r="A43" s="142" t="s">
        <v>103</v>
      </c>
      <c r="B43" s="143" t="s">
        <v>1</v>
      </c>
      <c r="C43" s="139">
        <f>+C44</f>
        <v>31450.27</v>
      </c>
      <c r="D43" s="139">
        <v>292216.34000000003</v>
      </c>
      <c r="E43" s="139">
        <v>86536.16</v>
      </c>
      <c r="F43" s="145">
        <f>+F44+F45</f>
        <v>20894.759999999998</v>
      </c>
      <c r="G43" s="2"/>
      <c r="H43" s="9"/>
    </row>
    <row r="44" spans="1:8" s="7" customFormat="1" ht="15" x14ac:dyDescent="0.25">
      <c r="A44" s="147" t="s">
        <v>118</v>
      </c>
      <c r="B44" s="148" t="s">
        <v>119</v>
      </c>
      <c r="C44" s="144">
        <v>31450.27</v>
      </c>
      <c r="D44" s="144">
        <v>31450.27</v>
      </c>
      <c r="E44" s="144">
        <v>31450.27</v>
      </c>
      <c r="F44" s="149">
        <v>0</v>
      </c>
      <c r="G44" s="122"/>
      <c r="H44" s="10"/>
    </row>
    <row r="45" spans="1:8" s="7" customFormat="1" ht="15" x14ac:dyDescent="0.25">
      <c r="A45" s="147" t="s">
        <v>180</v>
      </c>
      <c r="B45" s="148" t="s">
        <v>179</v>
      </c>
      <c r="C45" s="144"/>
      <c r="D45" s="144"/>
      <c r="E45" s="144"/>
      <c r="F45" s="149">
        <v>20894.759999999998</v>
      </c>
      <c r="G45" s="2"/>
      <c r="H45" s="10"/>
    </row>
    <row r="46" spans="1:8" s="7" customFormat="1" ht="15" x14ac:dyDescent="0.25">
      <c r="A46" s="137" t="s">
        <v>162</v>
      </c>
      <c r="B46" s="153" t="s">
        <v>172</v>
      </c>
      <c r="C46" s="141"/>
      <c r="D46" s="141"/>
      <c r="E46" s="141"/>
      <c r="F46" s="154">
        <f>+F47</f>
        <v>63331.519999999997</v>
      </c>
      <c r="G46" s="2"/>
      <c r="H46" s="10"/>
    </row>
    <row r="47" spans="1:8" x14ac:dyDescent="0.2">
      <c r="A47" s="142" t="s">
        <v>105</v>
      </c>
      <c r="B47" s="143" t="s">
        <v>104</v>
      </c>
      <c r="C47" s="139">
        <f>+C48</f>
        <v>31450.27</v>
      </c>
      <c r="D47" s="139">
        <v>292216.34000000003</v>
      </c>
      <c r="E47" s="139">
        <v>86536.16</v>
      </c>
      <c r="F47" s="145">
        <f>+F48</f>
        <v>63331.519999999997</v>
      </c>
      <c r="G47" s="71"/>
      <c r="H47" s="4"/>
    </row>
    <row r="48" spans="1:8" ht="15" x14ac:dyDescent="0.25">
      <c r="A48" s="147" t="s">
        <v>106</v>
      </c>
      <c r="B48" s="148" t="s">
        <v>107</v>
      </c>
      <c r="C48" s="144">
        <v>31450.27</v>
      </c>
      <c r="D48" s="144">
        <v>31450.27</v>
      </c>
      <c r="E48" s="144">
        <v>31450.27</v>
      </c>
      <c r="F48" s="149">
        <v>63331.519999999997</v>
      </c>
      <c r="G48" s="123"/>
      <c r="H48" s="4"/>
    </row>
    <row r="49" spans="1:23" ht="15.75" thickBot="1" x14ac:dyDescent="0.3">
      <c r="A49" s="155"/>
      <c r="B49" s="156" t="s">
        <v>0</v>
      </c>
      <c r="C49" s="157" t="e">
        <f>+C38+#REF!+C6</f>
        <v>#REF!</v>
      </c>
      <c r="D49" s="157" t="e">
        <f>+D38+#REF!+D6</f>
        <v>#REF!</v>
      </c>
      <c r="E49" s="157" t="e">
        <f>+E38+#REF!+E6</f>
        <v>#REF!</v>
      </c>
      <c r="F49" s="158">
        <f>+F38+F6+F28</f>
        <v>267780.27</v>
      </c>
      <c r="G49" s="32">
        <f>+F49-F37</f>
        <v>251073.25000000003</v>
      </c>
      <c r="H49" s="4"/>
    </row>
    <row r="50" spans="1:23" ht="15.75" thickTop="1" x14ac:dyDescent="0.25">
      <c r="A50" s="159"/>
      <c r="B50" s="160"/>
      <c r="C50" s="161"/>
      <c r="D50" s="161"/>
      <c r="E50" s="161"/>
      <c r="F50" s="161"/>
      <c r="G50" s="31"/>
      <c r="H50" s="4"/>
    </row>
    <row r="51" spans="1:23" x14ac:dyDescent="0.2">
      <c r="A51" s="69"/>
      <c r="B51" s="69"/>
      <c r="C51" s="69"/>
      <c r="D51" s="69"/>
      <c r="E51" s="69"/>
      <c r="F51" s="69"/>
      <c r="G51" s="1"/>
      <c r="O51" s="28"/>
      <c r="Q51" s="2"/>
      <c r="R51" s="5"/>
      <c r="S51" s="2"/>
      <c r="T51" s="2"/>
      <c r="W51" s="4"/>
    </row>
    <row r="52" spans="1:23" x14ac:dyDescent="0.2">
      <c r="A52" s="69"/>
      <c r="B52" s="69"/>
      <c r="C52" s="69"/>
      <c r="D52" s="69"/>
      <c r="E52" s="69"/>
      <c r="F52" s="69"/>
      <c r="O52" s="28"/>
      <c r="Q52" s="2"/>
      <c r="R52" s="5"/>
      <c r="S52" s="2"/>
      <c r="T52" s="2"/>
      <c r="W52" s="4"/>
    </row>
    <row r="53" spans="1:23" x14ac:dyDescent="0.2">
      <c r="A53" s="69"/>
      <c r="B53" s="69"/>
      <c r="C53" s="69"/>
      <c r="D53" s="69"/>
      <c r="E53" s="69"/>
      <c r="F53" s="69"/>
      <c r="O53" s="28"/>
      <c r="Q53" s="2"/>
      <c r="R53" s="2"/>
      <c r="S53" s="2"/>
      <c r="T53" s="2"/>
      <c r="W53" s="4"/>
    </row>
    <row r="54" spans="1:23" ht="13.5" customHeight="1" x14ac:dyDescent="0.2">
      <c r="A54" s="69"/>
      <c r="B54" s="221" t="s">
        <v>178</v>
      </c>
      <c r="C54" s="221"/>
      <c r="D54" s="221"/>
      <c r="E54" s="221"/>
      <c r="F54" s="221"/>
      <c r="G54" s="1"/>
      <c r="O54" s="28"/>
      <c r="Q54" s="2"/>
      <c r="R54" s="4">
        <v>58120</v>
      </c>
      <c r="S54" s="4">
        <v>60220.75</v>
      </c>
      <c r="T54" s="2"/>
      <c r="W54" s="4"/>
    </row>
    <row r="55" spans="1:23" ht="15" customHeight="1" x14ac:dyDescent="0.25">
      <c r="A55" s="69"/>
      <c r="B55" s="162" t="s">
        <v>29</v>
      </c>
      <c r="C55" s="162"/>
      <c r="D55" s="162"/>
      <c r="E55" s="162"/>
      <c r="F55" s="162" t="s">
        <v>89</v>
      </c>
      <c r="G55" s="1"/>
      <c r="O55" s="28"/>
      <c r="P55" s="22"/>
      <c r="Q55" s="2"/>
      <c r="R55" s="4">
        <v>240882.98</v>
      </c>
      <c r="S55" s="4">
        <v>8516.39</v>
      </c>
      <c r="T55" s="2"/>
      <c r="W55" s="4"/>
    </row>
    <row r="56" spans="1:23" ht="18" customHeight="1" x14ac:dyDescent="0.25">
      <c r="A56" s="69"/>
      <c r="B56" s="163" t="s">
        <v>7</v>
      </c>
      <c r="C56" s="163"/>
      <c r="D56" s="163"/>
      <c r="E56" s="163"/>
      <c r="F56" s="164">
        <f>+F6</f>
        <v>78850</v>
      </c>
      <c r="G56" s="1"/>
      <c r="O56" s="28"/>
      <c r="P56" s="23"/>
      <c r="Q56" s="2"/>
      <c r="R56" s="4">
        <v>37569.42</v>
      </c>
      <c r="S56" s="4">
        <v>119360.34</v>
      </c>
      <c r="T56" s="2"/>
      <c r="W56" s="4"/>
    </row>
    <row r="57" spans="1:23" ht="18" customHeight="1" x14ac:dyDescent="0.25">
      <c r="A57" s="69"/>
      <c r="B57" s="163" t="s">
        <v>2</v>
      </c>
      <c r="C57" s="165"/>
      <c r="D57" s="166">
        <v>5295.41</v>
      </c>
      <c r="E57" s="166">
        <v>1754.57</v>
      </c>
      <c r="F57" s="167">
        <f>+F28</f>
        <v>104703.99</v>
      </c>
      <c r="G57" s="1"/>
      <c r="O57" s="28"/>
      <c r="P57" s="23"/>
      <c r="Q57" s="2"/>
      <c r="R57" s="4">
        <v>15000</v>
      </c>
      <c r="S57" s="4">
        <v>5311.26</v>
      </c>
      <c r="T57" s="2"/>
      <c r="W57" s="4"/>
    </row>
    <row r="58" spans="1:23" ht="13.5" customHeight="1" x14ac:dyDescent="0.25">
      <c r="A58" s="69"/>
      <c r="B58" s="163" t="s">
        <v>90</v>
      </c>
      <c r="C58" s="165"/>
      <c r="D58" s="166">
        <v>100000</v>
      </c>
      <c r="E58" s="166">
        <v>33404.300000000003</v>
      </c>
      <c r="F58" s="167">
        <f>+F38</f>
        <v>84226.28</v>
      </c>
      <c r="G58" s="1"/>
      <c r="O58" s="28"/>
      <c r="P58" s="23"/>
      <c r="Q58" s="2"/>
      <c r="R58" s="4"/>
      <c r="S58" s="4"/>
      <c r="T58" s="2"/>
      <c r="W58" s="4"/>
    </row>
    <row r="59" spans="1:23" ht="15" customHeight="1" x14ac:dyDescent="0.25">
      <c r="A59" s="69"/>
      <c r="B59" s="60" t="s">
        <v>12</v>
      </c>
      <c r="C59" s="60"/>
      <c r="D59" s="60"/>
      <c r="E59" s="60"/>
      <c r="F59" s="60">
        <f>SUM(F56:F58)</f>
        <v>267780.27</v>
      </c>
      <c r="G59" s="1"/>
      <c r="O59" s="28"/>
      <c r="P59" s="23"/>
      <c r="Q59" s="2"/>
      <c r="R59" s="4"/>
      <c r="S59" s="4"/>
      <c r="T59" s="2"/>
      <c r="W59" s="4"/>
    </row>
    <row r="60" spans="1:23" ht="13.5" customHeight="1" x14ac:dyDescent="0.25">
      <c r="A60" s="53"/>
      <c r="B60" s="57"/>
      <c r="C60" s="39"/>
      <c r="D60" s="40">
        <v>7143.17</v>
      </c>
      <c r="E60" s="40">
        <v>12000</v>
      </c>
      <c r="F60" s="59"/>
      <c r="G60" s="1"/>
      <c r="O60" s="28"/>
      <c r="P60" s="23"/>
      <c r="Q60" s="2"/>
      <c r="R60" s="4"/>
      <c r="S60" s="4"/>
      <c r="T60" s="2"/>
      <c r="W60" s="4"/>
    </row>
    <row r="61" spans="1:23" ht="15" x14ac:dyDescent="0.25">
      <c r="A61" s="52"/>
      <c r="B61" s="22"/>
      <c r="C61" s="42"/>
      <c r="D61" s="43">
        <v>43953.120000000003</v>
      </c>
      <c r="E61" s="43">
        <v>90650.59</v>
      </c>
      <c r="F61" s="47"/>
      <c r="G61" s="1"/>
      <c r="O61" s="28"/>
      <c r="P61" s="23"/>
      <c r="Q61" s="2"/>
      <c r="R61" s="4"/>
      <c r="S61" s="4"/>
      <c r="T61" s="2"/>
      <c r="W61" s="4"/>
    </row>
    <row r="62" spans="1:23" x14ac:dyDescent="0.2">
      <c r="A62" s="53"/>
      <c r="B62" s="22"/>
      <c r="C62" s="45">
        <v>568296.28</v>
      </c>
      <c r="D62" s="46">
        <v>512109.51</v>
      </c>
      <c r="E62" s="46">
        <v>630323.42000000004</v>
      </c>
      <c r="F62" s="47"/>
      <c r="G62" s="1"/>
    </row>
    <row r="63" spans="1:23" x14ac:dyDescent="0.2">
      <c r="A63" s="53"/>
      <c r="B63" s="22"/>
      <c r="C63" s="45">
        <v>30845.319999999996</v>
      </c>
      <c r="D63" s="46">
        <v>37260.57</v>
      </c>
      <c r="E63" s="46">
        <v>5151.82</v>
      </c>
      <c r="F63" s="47"/>
      <c r="G63" s="1"/>
    </row>
    <row r="64" spans="1:23" ht="15.75" x14ac:dyDescent="0.25">
      <c r="A64" s="53"/>
      <c r="B64" s="58"/>
      <c r="C64" s="54">
        <v>3623.8999999999996</v>
      </c>
      <c r="D64" s="55">
        <v>5680.8099999999995</v>
      </c>
      <c r="E64" s="55">
        <v>5127.9799999999996</v>
      </c>
      <c r="F64" s="56"/>
      <c r="G64" s="1"/>
    </row>
    <row r="65" spans="1:7" x14ac:dyDescent="0.2">
      <c r="B65" s="22"/>
      <c r="C65" s="45"/>
      <c r="D65" s="46"/>
      <c r="E65" s="46"/>
      <c r="F65" s="47"/>
    </row>
    <row r="66" spans="1:7" x14ac:dyDescent="0.2">
      <c r="B66" s="22"/>
      <c r="C66" s="45"/>
      <c r="D66" s="46"/>
      <c r="E66" s="46"/>
      <c r="F66" s="47"/>
    </row>
    <row r="67" spans="1:7" ht="15" customHeight="1" x14ac:dyDescent="0.25">
      <c r="A67" s="29"/>
      <c r="B67" s="41"/>
      <c r="C67" s="42"/>
      <c r="D67" s="43">
        <v>18910.32</v>
      </c>
      <c r="E67" s="43">
        <v>6719.16</v>
      </c>
      <c r="F67" s="44"/>
    </row>
    <row r="68" spans="1:7" x14ac:dyDescent="0.2">
      <c r="B68" s="22"/>
      <c r="C68" s="45"/>
      <c r="D68" s="46"/>
      <c r="E68" s="46"/>
      <c r="F68" s="47"/>
    </row>
    <row r="69" spans="1:7" s="3" customFormat="1" ht="15" x14ac:dyDescent="0.25">
      <c r="A69" s="28"/>
      <c r="B69" s="22"/>
      <c r="C69" s="45"/>
      <c r="D69" s="46"/>
      <c r="E69" s="46"/>
      <c r="F69" s="47"/>
      <c r="G69" s="4"/>
    </row>
    <row r="70" spans="1:7" ht="15.75" customHeight="1" x14ac:dyDescent="0.25">
      <c r="A70" s="29"/>
      <c r="B70" s="41"/>
      <c r="C70" s="42"/>
      <c r="D70" s="43">
        <v>11053.53</v>
      </c>
      <c r="E70" s="43">
        <v>10402.629999999999</v>
      </c>
      <c r="F70" s="44"/>
    </row>
    <row r="71" spans="1:7" ht="15.75" customHeight="1" x14ac:dyDescent="0.25">
      <c r="A71" s="29"/>
      <c r="B71" s="41"/>
      <c r="C71" s="42"/>
      <c r="D71" s="43"/>
      <c r="E71" s="43"/>
      <c r="F71" s="44"/>
    </row>
    <row r="72" spans="1:7" ht="15" customHeight="1" x14ac:dyDescent="0.25">
      <c r="A72" s="30"/>
      <c r="B72" s="48"/>
      <c r="C72" s="49"/>
      <c r="D72" s="50">
        <v>38515.08</v>
      </c>
      <c r="E72" s="50">
        <v>109499.67</v>
      </c>
      <c r="F72" s="51"/>
      <c r="G72" s="6"/>
    </row>
    <row r="73" spans="1:7" ht="15.75" customHeight="1" x14ac:dyDescent="0.25">
      <c r="D73" s="6">
        <f>SUM(D56:D72)</f>
        <v>779921.5199999999</v>
      </c>
      <c r="E73" s="6">
        <f>SUM(E56:E72)</f>
        <v>905034.14</v>
      </c>
    </row>
    <row r="74" spans="1:7" ht="12" customHeight="1" x14ac:dyDescent="0.25">
      <c r="D74" s="6"/>
    </row>
    <row r="75" spans="1:7" s="3" customFormat="1" ht="12.75" customHeight="1" x14ac:dyDescent="0.25">
      <c r="A75" s="28"/>
      <c r="B75" s="1"/>
      <c r="C75" s="2"/>
      <c r="D75" s="6"/>
      <c r="E75" s="4"/>
      <c r="F75" s="2"/>
      <c r="G75" s="4"/>
    </row>
    <row r="76" spans="1:7" ht="13.5" customHeight="1" x14ac:dyDescent="0.25">
      <c r="D76" s="6"/>
      <c r="E76" s="4"/>
    </row>
    <row r="77" spans="1:7" ht="15" customHeight="1" x14ac:dyDescent="0.2">
      <c r="D77" s="4"/>
    </row>
    <row r="78" spans="1:7" s="3" customFormat="1" ht="14.25" customHeight="1" x14ac:dyDescent="0.25">
      <c r="A78" s="28"/>
      <c r="B78" s="1"/>
      <c r="C78" s="2"/>
      <c r="D78" s="4">
        <v>275000</v>
      </c>
      <c r="E78" s="2"/>
      <c r="F78" s="2"/>
      <c r="G78" s="6"/>
    </row>
    <row r="79" spans="1:7" s="3" customFormat="1" ht="15" x14ac:dyDescent="0.25">
      <c r="A79" s="28"/>
      <c r="B79" s="1"/>
      <c r="C79" s="2"/>
      <c r="D79" s="4">
        <v>124034.61</v>
      </c>
      <c r="E79" s="2"/>
      <c r="F79" s="2"/>
      <c r="G79" s="4"/>
    </row>
    <row r="80" spans="1:7" s="24" customFormat="1" x14ac:dyDescent="0.2">
      <c r="A80" s="28"/>
      <c r="B80" s="1"/>
      <c r="C80" s="2"/>
      <c r="D80" s="4">
        <v>230349.98</v>
      </c>
      <c r="E80" s="2"/>
      <c r="F80" s="2"/>
      <c r="G80" s="4"/>
    </row>
    <row r="81" spans="4:7" ht="15" x14ac:dyDescent="0.25">
      <c r="D81" s="4">
        <v>169189.15</v>
      </c>
      <c r="G81" s="6"/>
    </row>
    <row r="82" spans="4:7" ht="15" x14ac:dyDescent="0.25">
      <c r="D82" s="6">
        <f>SUM(D78:D81)</f>
        <v>798573.74</v>
      </c>
      <c r="G82" s="6"/>
    </row>
    <row r="83" spans="4:7" x14ac:dyDescent="0.2">
      <c r="D83" s="4"/>
      <c r="G83" s="25"/>
    </row>
    <row r="84" spans="4:7" x14ac:dyDescent="0.2">
      <c r="D84" s="4"/>
    </row>
    <row r="85" spans="4:7" x14ac:dyDescent="0.2">
      <c r="D85" s="4"/>
    </row>
    <row r="86" spans="4:7" x14ac:dyDescent="0.2">
      <c r="D86" s="4"/>
    </row>
    <row r="87" spans="4:7" x14ac:dyDescent="0.2">
      <c r="D87" s="4"/>
    </row>
    <row r="88" spans="4:7" x14ac:dyDescent="0.2">
      <c r="D88" s="4"/>
    </row>
    <row r="89" spans="4:7" x14ac:dyDescent="0.2">
      <c r="D89" s="4"/>
    </row>
  </sheetData>
  <mergeCells count="4">
    <mergeCell ref="B54:F54"/>
    <mergeCell ref="A1:F1"/>
    <mergeCell ref="A2:F2"/>
    <mergeCell ref="A3:F3"/>
  </mergeCells>
  <printOptions horizontalCentered="1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435"/>
  <sheetViews>
    <sheetView zoomScale="130" zoomScaleNormal="130" zoomScaleSheetLayoutView="85" zoomScalePageLayoutView="88" workbookViewId="0">
      <selection activeCell="B11" sqref="B11"/>
    </sheetView>
  </sheetViews>
  <sheetFormatPr baseColWidth="10" defaultColWidth="11.42578125" defaultRowHeight="11.25" x14ac:dyDescent="0.2"/>
  <cols>
    <col min="1" max="1" width="9.140625" style="21" customWidth="1"/>
    <col min="2" max="2" width="44.7109375" style="26" customWidth="1"/>
    <col min="3" max="3" width="10.85546875" style="18" customWidth="1"/>
    <col min="4" max="4" width="9.140625" style="16" hidden="1" customWidth="1"/>
    <col min="5" max="5" width="12.140625" style="17" customWidth="1"/>
    <col min="6" max="16384" width="11.42578125" style="17"/>
  </cols>
  <sheetData>
    <row r="1" spans="1:6" ht="15" x14ac:dyDescent="0.25">
      <c r="A1" s="127" t="s">
        <v>274</v>
      </c>
      <c r="B1" s="127"/>
      <c r="C1" s="127"/>
    </row>
    <row r="2" spans="1:6" ht="9.75" customHeight="1" x14ac:dyDescent="0.25">
      <c r="A2" s="124"/>
      <c r="B2" s="124"/>
      <c r="C2" s="124"/>
      <c r="F2" s="37"/>
    </row>
    <row r="3" spans="1:6" ht="12.75" x14ac:dyDescent="0.2">
      <c r="A3" s="233" t="s">
        <v>276</v>
      </c>
      <c r="B3" s="233"/>
      <c r="C3" s="233"/>
      <c r="F3" s="37"/>
    </row>
    <row r="4" spans="1:6" ht="9.75" customHeight="1" x14ac:dyDescent="0.2">
      <c r="A4" s="125"/>
      <c r="B4" s="125"/>
      <c r="C4" s="125"/>
      <c r="D4" s="63"/>
      <c r="E4" s="37"/>
      <c r="F4" s="37"/>
    </row>
    <row r="5" spans="1:6" ht="14.25" customHeight="1" x14ac:dyDescent="0.25">
      <c r="A5" s="229" t="s">
        <v>150</v>
      </c>
      <c r="B5" s="229"/>
      <c r="C5" s="229"/>
      <c r="D5" s="65"/>
      <c r="E5" s="37"/>
      <c r="F5" s="37"/>
    </row>
    <row r="6" spans="1:6" ht="11.25" customHeight="1" x14ac:dyDescent="0.2">
      <c r="A6" s="230"/>
      <c r="B6" s="230"/>
      <c r="C6" s="230"/>
      <c r="D6" s="68"/>
      <c r="E6" s="37"/>
      <c r="F6" s="37"/>
    </row>
    <row r="7" spans="1:6" ht="12.75" x14ac:dyDescent="0.2">
      <c r="A7" s="90" t="s">
        <v>26</v>
      </c>
      <c r="B7" s="26" t="s">
        <v>27</v>
      </c>
      <c r="C7" s="61"/>
      <c r="D7" s="62"/>
      <c r="E7" s="37"/>
      <c r="F7" s="37"/>
    </row>
    <row r="8" spans="1:6" ht="12.75" x14ac:dyDescent="0.2">
      <c r="A8" s="90" t="s">
        <v>15</v>
      </c>
      <c r="B8" s="26" t="s">
        <v>24</v>
      </c>
      <c r="C8" s="64"/>
      <c r="D8" s="62"/>
      <c r="E8" s="37"/>
      <c r="F8" s="37"/>
    </row>
    <row r="9" spans="1:6" ht="15" customHeight="1" x14ac:dyDescent="0.2">
      <c r="A9" s="66"/>
      <c r="B9" s="67"/>
      <c r="C9" s="115" t="s">
        <v>158</v>
      </c>
      <c r="D9" s="61"/>
      <c r="E9" s="38"/>
      <c r="F9" s="37"/>
    </row>
    <row r="10" spans="1:6" ht="12.75" x14ac:dyDescent="0.2">
      <c r="A10" s="74" t="s">
        <v>28</v>
      </c>
      <c r="B10" s="75" t="s">
        <v>29</v>
      </c>
      <c r="C10" s="93" t="s">
        <v>30</v>
      </c>
      <c r="D10" s="220" t="s">
        <v>159</v>
      </c>
      <c r="E10" s="120" t="s">
        <v>200</v>
      </c>
      <c r="F10" s="37"/>
    </row>
    <row r="11" spans="1:6" ht="12.75" x14ac:dyDescent="0.2">
      <c r="A11" s="74"/>
      <c r="B11" s="75"/>
      <c r="C11" s="72"/>
      <c r="D11" s="72"/>
      <c r="E11" s="120"/>
      <c r="F11" s="37"/>
    </row>
    <row r="12" spans="1:6" ht="12.75" x14ac:dyDescent="0.2">
      <c r="A12" s="74"/>
      <c r="B12" s="75" t="s">
        <v>136</v>
      </c>
      <c r="C12" s="73">
        <f>+C14+C23+C41+C45+C39</f>
        <v>72276.884000000005</v>
      </c>
      <c r="D12" s="92"/>
      <c r="E12" s="120"/>
      <c r="F12" s="37"/>
    </row>
    <row r="13" spans="1:6" ht="12.75" x14ac:dyDescent="0.2">
      <c r="A13" s="74" t="s">
        <v>149</v>
      </c>
      <c r="B13" s="75" t="s">
        <v>144</v>
      </c>
      <c r="C13" s="72"/>
      <c r="D13" s="72"/>
      <c r="E13" s="120"/>
      <c r="F13" s="37"/>
    </row>
    <row r="14" spans="1:6" ht="12.75" x14ac:dyDescent="0.2">
      <c r="A14" s="94" t="s">
        <v>31</v>
      </c>
      <c r="B14" s="95" t="s">
        <v>140</v>
      </c>
      <c r="C14" s="96">
        <f>+C15+C17+C20</f>
        <v>59096.474000000002</v>
      </c>
      <c r="D14" s="73"/>
      <c r="E14" s="120"/>
      <c r="F14" s="37"/>
    </row>
    <row r="15" spans="1:6" ht="12.75" x14ac:dyDescent="0.2">
      <c r="A15" s="74" t="s">
        <v>32</v>
      </c>
      <c r="B15" s="75" t="s">
        <v>33</v>
      </c>
      <c r="C15" s="73">
        <f>+C16</f>
        <v>44076</v>
      </c>
      <c r="D15" s="73"/>
      <c r="E15" s="120"/>
      <c r="F15" s="37"/>
    </row>
    <row r="16" spans="1:6" ht="12.75" x14ac:dyDescent="0.2">
      <c r="A16" s="76" t="s">
        <v>34</v>
      </c>
      <c r="B16" s="77" t="s">
        <v>35</v>
      </c>
      <c r="C16" s="72">
        <f>+DISTRIBUTIVO!E19</f>
        <v>44076</v>
      </c>
      <c r="D16" s="72"/>
      <c r="E16" s="120">
        <f>+C16+D16</f>
        <v>44076</v>
      </c>
      <c r="F16" s="38"/>
    </row>
    <row r="17" spans="1:10" ht="12.75" x14ac:dyDescent="0.2">
      <c r="A17" s="78" t="s">
        <v>36</v>
      </c>
      <c r="B17" s="79" t="s">
        <v>37</v>
      </c>
      <c r="C17" s="73">
        <f>SUM(C18:C19)</f>
        <v>6433</v>
      </c>
      <c r="D17" s="73"/>
      <c r="E17" s="121"/>
      <c r="F17" s="37"/>
    </row>
    <row r="18" spans="1:10" ht="12.75" x14ac:dyDescent="0.2">
      <c r="A18" s="80" t="s">
        <v>38</v>
      </c>
      <c r="B18" s="81" t="s">
        <v>39</v>
      </c>
      <c r="C18" s="72">
        <f>+DISTRIBUTIVO!F19</f>
        <v>3673</v>
      </c>
      <c r="D18" s="72"/>
      <c r="E18" s="120">
        <f>+C18+D18</f>
        <v>3673</v>
      </c>
      <c r="F18" s="38"/>
    </row>
    <row r="19" spans="1:10" ht="12.75" x14ac:dyDescent="0.2">
      <c r="A19" s="80" t="s">
        <v>40</v>
      </c>
      <c r="B19" s="81" t="s">
        <v>41</v>
      </c>
      <c r="C19" s="72">
        <f>+DISTRIBUTIVO!G19</f>
        <v>2760</v>
      </c>
      <c r="D19" s="72"/>
      <c r="E19" s="120">
        <f>+C19+D19</f>
        <v>2760</v>
      </c>
      <c r="F19" s="38"/>
    </row>
    <row r="20" spans="1:10" ht="12.75" x14ac:dyDescent="0.2">
      <c r="A20" s="74" t="s">
        <v>42</v>
      </c>
      <c r="B20" s="75" t="s">
        <v>43</v>
      </c>
      <c r="C20" s="73">
        <f>SUM(C21:C22)</f>
        <v>8587.4740000000002</v>
      </c>
      <c r="D20" s="73"/>
      <c r="E20" s="121"/>
      <c r="F20" s="37"/>
    </row>
    <row r="21" spans="1:10" ht="12.75" x14ac:dyDescent="0.2">
      <c r="A21" s="82" t="s">
        <v>44</v>
      </c>
      <c r="B21" s="83" t="s">
        <v>45</v>
      </c>
      <c r="C21" s="72">
        <f>+DISTRIBUTIVO!I19</f>
        <v>4914.4740000000002</v>
      </c>
      <c r="D21" s="72"/>
      <c r="E21" s="120">
        <f>+C21+D21</f>
        <v>4914.4740000000002</v>
      </c>
      <c r="F21" s="38"/>
    </row>
    <row r="22" spans="1:10" ht="12.75" x14ac:dyDescent="0.2">
      <c r="A22" s="82" t="s">
        <v>46</v>
      </c>
      <c r="B22" s="83" t="s">
        <v>47</v>
      </c>
      <c r="C22" s="72">
        <f>+DISTRIBUTIVO!H19</f>
        <v>3673</v>
      </c>
      <c r="D22" s="72"/>
      <c r="E22" s="120">
        <f>+C22+D22</f>
        <v>3673</v>
      </c>
      <c r="F22" s="38"/>
    </row>
    <row r="23" spans="1:10" ht="12.75" x14ac:dyDescent="0.2">
      <c r="A23" s="97" t="s">
        <v>48</v>
      </c>
      <c r="B23" s="98" t="s">
        <v>137</v>
      </c>
      <c r="C23" s="96">
        <f>+C24+C27+C32+C35</f>
        <v>4670</v>
      </c>
      <c r="D23" s="73"/>
      <c r="E23" s="121"/>
      <c r="F23" s="37"/>
    </row>
    <row r="24" spans="1:10" ht="12.75" x14ac:dyDescent="0.2">
      <c r="A24" s="84" t="s">
        <v>49</v>
      </c>
      <c r="B24" s="85" t="s">
        <v>50</v>
      </c>
      <c r="C24" s="73">
        <f>SUM(C25:C26)</f>
        <v>1150</v>
      </c>
      <c r="D24" s="73"/>
      <c r="E24" s="121"/>
      <c r="F24" s="37"/>
    </row>
    <row r="25" spans="1:10" ht="12.75" x14ac:dyDescent="0.2">
      <c r="A25" s="82" t="s">
        <v>51</v>
      </c>
      <c r="B25" s="83" t="s">
        <v>52</v>
      </c>
      <c r="C25" s="72">
        <v>250</v>
      </c>
      <c r="D25" s="72"/>
      <c r="E25" s="120">
        <f>+C25+D25</f>
        <v>250</v>
      </c>
      <c r="F25" s="37"/>
    </row>
    <row r="26" spans="1:10" ht="12.75" x14ac:dyDescent="0.2">
      <c r="A26" s="82" t="s">
        <v>53</v>
      </c>
      <c r="B26" s="83" t="s">
        <v>54</v>
      </c>
      <c r="C26" s="72">
        <v>900</v>
      </c>
      <c r="D26" s="72">
        <v>0</v>
      </c>
      <c r="E26" s="120">
        <f>+C26+D26</f>
        <v>900</v>
      </c>
      <c r="F26" s="37"/>
      <c r="I26" s="17">
        <v>259.02999999999997</v>
      </c>
      <c r="J26" s="17">
        <v>1921.94</v>
      </c>
    </row>
    <row r="27" spans="1:10" ht="12.75" x14ac:dyDescent="0.2">
      <c r="A27" s="84" t="s">
        <v>55</v>
      </c>
      <c r="B27" s="85" t="s">
        <v>56</v>
      </c>
      <c r="C27" s="73">
        <f>SUM(C28:C31)</f>
        <v>2250</v>
      </c>
      <c r="D27" s="73"/>
      <c r="E27" s="121"/>
      <c r="F27" s="37"/>
      <c r="I27" s="17">
        <v>246.84</v>
      </c>
      <c r="J27" s="17">
        <v>1934.14</v>
      </c>
    </row>
    <row r="28" spans="1:10" ht="12.75" x14ac:dyDescent="0.2">
      <c r="A28" s="82" t="s">
        <v>263</v>
      </c>
      <c r="B28" s="83" t="s">
        <v>264</v>
      </c>
      <c r="C28" s="72">
        <v>600</v>
      </c>
      <c r="D28" s="73"/>
      <c r="E28" s="120">
        <f>+C28+D28</f>
        <v>600</v>
      </c>
      <c r="F28" s="37"/>
    </row>
    <row r="29" spans="1:10" ht="12.75" x14ac:dyDescent="0.2">
      <c r="A29" s="82" t="s">
        <v>188</v>
      </c>
      <c r="B29" s="83" t="s">
        <v>189</v>
      </c>
      <c r="C29" s="72">
        <v>600</v>
      </c>
      <c r="D29" s="73"/>
      <c r="E29" s="120">
        <f>+C29+D29</f>
        <v>600</v>
      </c>
      <c r="F29" s="37"/>
      <c r="I29" s="17">
        <v>234.57</v>
      </c>
      <c r="J29" s="17">
        <v>1946.41</v>
      </c>
    </row>
    <row r="30" spans="1:10" ht="12.75" x14ac:dyDescent="0.2">
      <c r="A30" s="82" t="s">
        <v>197</v>
      </c>
      <c r="B30" s="83" t="s">
        <v>182</v>
      </c>
      <c r="C30" s="72">
        <v>1000</v>
      </c>
      <c r="D30" s="73"/>
      <c r="E30" s="120">
        <f>+C30+D30</f>
        <v>1000</v>
      </c>
      <c r="F30" s="37"/>
      <c r="I30" s="17">
        <v>222.23</v>
      </c>
      <c r="J30" s="17">
        <v>1958.74</v>
      </c>
    </row>
    <row r="31" spans="1:10" ht="12.75" x14ac:dyDescent="0.2">
      <c r="A31" s="82" t="s">
        <v>198</v>
      </c>
      <c r="B31" s="83" t="s">
        <v>199</v>
      </c>
      <c r="C31" s="72">
        <v>50</v>
      </c>
      <c r="D31" s="72">
        <v>0</v>
      </c>
      <c r="E31" s="120">
        <f>+C31+D31</f>
        <v>50</v>
      </c>
      <c r="F31" s="37"/>
      <c r="I31" s="17">
        <v>209.81</v>
      </c>
      <c r="J31" s="17">
        <v>1971.16</v>
      </c>
    </row>
    <row r="32" spans="1:10" ht="12.75" x14ac:dyDescent="0.2">
      <c r="A32" s="84" t="s">
        <v>57</v>
      </c>
      <c r="B32" s="85" t="s">
        <v>58</v>
      </c>
      <c r="C32" s="73">
        <f>SUM(C33:C34)</f>
        <v>370</v>
      </c>
      <c r="D32" s="72"/>
      <c r="E32" s="121"/>
      <c r="F32" s="37"/>
      <c r="I32" s="17">
        <v>197.31</v>
      </c>
      <c r="J32" s="17">
        <v>1983.67</v>
      </c>
    </row>
    <row r="33" spans="1:10" ht="12.75" x14ac:dyDescent="0.2">
      <c r="A33" s="82" t="s">
        <v>126</v>
      </c>
      <c r="B33" s="83" t="s">
        <v>127</v>
      </c>
      <c r="C33" s="72">
        <v>170</v>
      </c>
      <c r="D33" s="72">
        <v>0</v>
      </c>
      <c r="E33" s="120">
        <f>+C33+D33</f>
        <v>170</v>
      </c>
      <c r="F33" s="37"/>
      <c r="I33" s="17">
        <v>184.73</v>
      </c>
      <c r="J33" s="17">
        <v>1996.25</v>
      </c>
    </row>
    <row r="34" spans="1:10" ht="12.75" customHeight="1" x14ac:dyDescent="0.2">
      <c r="A34" s="82" t="s">
        <v>192</v>
      </c>
      <c r="B34" s="83" t="s">
        <v>193</v>
      </c>
      <c r="C34" s="72">
        <v>200</v>
      </c>
      <c r="D34" s="72">
        <v>0</v>
      </c>
      <c r="E34" s="120">
        <f>+C34+D34</f>
        <v>200</v>
      </c>
      <c r="F34" s="37"/>
      <c r="I34" s="17">
        <v>172.07</v>
      </c>
      <c r="J34" s="17">
        <v>2008.9</v>
      </c>
    </row>
    <row r="35" spans="1:10" ht="12.75" x14ac:dyDescent="0.2">
      <c r="A35" s="84" t="s">
        <v>59</v>
      </c>
      <c r="B35" s="85" t="s">
        <v>60</v>
      </c>
      <c r="C35" s="73">
        <f>SUM(C36:C38)</f>
        <v>900</v>
      </c>
      <c r="D35" s="72"/>
      <c r="E35" s="121"/>
      <c r="F35" s="37"/>
      <c r="I35" s="17">
        <v>159.33000000000001</v>
      </c>
      <c r="J35" s="17">
        <v>2021.65</v>
      </c>
    </row>
    <row r="36" spans="1:10" ht="12.75" x14ac:dyDescent="0.2">
      <c r="A36" s="82" t="s">
        <v>190</v>
      </c>
      <c r="B36" s="83" t="s">
        <v>191</v>
      </c>
      <c r="C36" s="72">
        <v>200</v>
      </c>
      <c r="D36" s="72">
        <v>0</v>
      </c>
      <c r="E36" s="120">
        <f>+C36+D36</f>
        <v>200</v>
      </c>
      <c r="F36" s="37"/>
      <c r="I36" s="17">
        <v>146.51</v>
      </c>
      <c r="J36" s="17">
        <v>2034.47</v>
      </c>
    </row>
    <row r="37" spans="1:10" ht="13.5" customHeight="1" x14ac:dyDescent="0.2">
      <c r="A37" s="82" t="s">
        <v>61</v>
      </c>
      <c r="B37" s="83" t="s">
        <v>62</v>
      </c>
      <c r="C37" s="72">
        <v>600</v>
      </c>
      <c r="D37" s="72">
        <v>0</v>
      </c>
      <c r="E37" s="120">
        <f>+C37+D37</f>
        <v>600</v>
      </c>
      <c r="F37" s="37"/>
      <c r="I37" s="17">
        <v>133.61000000000001</v>
      </c>
      <c r="J37" s="17">
        <v>2047.37</v>
      </c>
    </row>
    <row r="38" spans="1:10" ht="13.5" customHeight="1" x14ac:dyDescent="0.2">
      <c r="A38" s="82" t="s">
        <v>181</v>
      </c>
      <c r="B38" s="83" t="s">
        <v>63</v>
      </c>
      <c r="C38" s="72">
        <v>100</v>
      </c>
      <c r="D38" s="72">
        <v>0</v>
      </c>
      <c r="E38" s="120">
        <f>+C38+D38</f>
        <v>100</v>
      </c>
      <c r="F38" s="37"/>
      <c r="I38" s="17">
        <v>120.62</v>
      </c>
      <c r="J38" s="17">
        <v>2060.35</v>
      </c>
    </row>
    <row r="39" spans="1:10" ht="12.75" customHeight="1" x14ac:dyDescent="0.2">
      <c r="A39" s="116" t="s">
        <v>194</v>
      </c>
      <c r="B39" s="117" t="s">
        <v>195</v>
      </c>
      <c r="C39" s="118">
        <f>+C40</f>
        <v>2286.66</v>
      </c>
      <c r="D39" s="72"/>
      <c r="E39" s="121"/>
      <c r="F39" s="37"/>
      <c r="I39" s="17">
        <f>SUM(I26:I38)</f>
        <v>2286.66</v>
      </c>
      <c r="J39" s="17">
        <f>SUM(J26:J38)</f>
        <v>23885.05</v>
      </c>
    </row>
    <row r="40" spans="1:10" ht="12.75" customHeight="1" x14ac:dyDescent="0.2">
      <c r="A40" s="119" t="s">
        <v>196</v>
      </c>
      <c r="B40" s="103" t="s">
        <v>187</v>
      </c>
      <c r="C40" s="14">
        <v>2286.66</v>
      </c>
      <c r="D40" s="72"/>
      <c r="E40" s="120">
        <f>+C40+D40</f>
        <v>2286.66</v>
      </c>
      <c r="F40" s="37"/>
    </row>
    <row r="41" spans="1:10" ht="12.75" x14ac:dyDescent="0.2">
      <c r="A41" s="94" t="s">
        <v>64</v>
      </c>
      <c r="B41" s="95" t="s">
        <v>151</v>
      </c>
      <c r="C41" s="96">
        <f>+C42</f>
        <v>400</v>
      </c>
      <c r="D41" s="72"/>
      <c r="E41" s="121"/>
      <c r="F41" s="37"/>
    </row>
    <row r="42" spans="1:10" ht="12.75" x14ac:dyDescent="0.2">
      <c r="A42" s="84" t="s">
        <v>65</v>
      </c>
      <c r="B42" s="85" t="s">
        <v>66</v>
      </c>
      <c r="C42" s="73">
        <f>SUM(C43:C44)</f>
        <v>400</v>
      </c>
      <c r="D42" s="72"/>
      <c r="E42" s="121"/>
      <c r="F42" s="37"/>
    </row>
    <row r="43" spans="1:10" ht="12.75" x14ac:dyDescent="0.2">
      <c r="A43" s="82" t="s">
        <v>67</v>
      </c>
      <c r="B43" s="83" t="s">
        <v>128</v>
      </c>
      <c r="C43" s="72">
        <v>250</v>
      </c>
      <c r="D43" s="72">
        <v>0</v>
      </c>
      <c r="E43" s="120">
        <f>+C43+D43</f>
        <v>250</v>
      </c>
      <c r="F43" s="37"/>
    </row>
    <row r="44" spans="1:10" ht="12.75" x14ac:dyDescent="0.2">
      <c r="A44" s="82" t="s">
        <v>69</v>
      </c>
      <c r="B44" s="83" t="s">
        <v>70</v>
      </c>
      <c r="C44" s="72">
        <v>150</v>
      </c>
      <c r="D44" s="72">
        <v>0</v>
      </c>
      <c r="E44" s="120">
        <f>+C44+D44</f>
        <v>150</v>
      </c>
      <c r="F44" s="37"/>
    </row>
    <row r="45" spans="1:10" ht="12.75" customHeight="1" x14ac:dyDescent="0.2">
      <c r="A45" s="94" t="s">
        <v>84</v>
      </c>
      <c r="B45" s="95" t="s">
        <v>138</v>
      </c>
      <c r="C45" s="96">
        <f>+C46+C48</f>
        <v>5823.75</v>
      </c>
      <c r="D45" s="73"/>
      <c r="E45" s="121"/>
      <c r="F45" s="37"/>
    </row>
    <row r="46" spans="1:10" ht="12.75" x14ac:dyDescent="0.2">
      <c r="A46" s="84" t="s">
        <v>85</v>
      </c>
      <c r="B46" s="85" t="s">
        <v>86</v>
      </c>
      <c r="C46" s="73">
        <f>C47</f>
        <v>5573.75</v>
      </c>
      <c r="D46" s="73"/>
      <c r="E46" s="121"/>
      <c r="F46" s="37"/>
    </row>
    <row r="47" spans="1:10" ht="22.5" x14ac:dyDescent="0.2">
      <c r="A47" s="82" t="s">
        <v>87</v>
      </c>
      <c r="B47" s="83" t="s">
        <v>201</v>
      </c>
      <c r="C47" s="72">
        <v>5573.75</v>
      </c>
      <c r="D47" s="73"/>
      <c r="E47" s="120">
        <f>+C47+D47</f>
        <v>5573.75</v>
      </c>
      <c r="F47" s="37"/>
    </row>
    <row r="48" spans="1:10" ht="12.75" x14ac:dyDescent="0.2">
      <c r="A48" s="84" t="s">
        <v>129</v>
      </c>
      <c r="B48" s="85" t="s">
        <v>130</v>
      </c>
      <c r="C48" s="73">
        <f>+C49</f>
        <v>250</v>
      </c>
      <c r="D48" s="73"/>
      <c r="E48" s="121"/>
      <c r="F48" s="37"/>
    </row>
    <row r="49" spans="1:7" ht="12.75" x14ac:dyDescent="0.2">
      <c r="A49" s="82" t="s">
        <v>131</v>
      </c>
      <c r="B49" s="83" t="s">
        <v>132</v>
      </c>
      <c r="C49" s="72">
        <v>250</v>
      </c>
      <c r="D49" s="73"/>
      <c r="E49" s="120">
        <f>+C49+D49</f>
        <v>250</v>
      </c>
      <c r="F49" s="37"/>
    </row>
    <row r="50" spans="1:7" ht="12.75" x14ac:dyDescent="0.2">
      <c r="A50" s="84">
        <v>96</v>
      </c>
      <c r="B50" s="85" t="s">
        <v>185</v>
      </c>
      <c r="C50" s="73">
        <f>+C51</f>
        <v>23885.05</v>
      </c>
      <c r="D50" s="73"/>
      <c r="E50" s="121"/>
      <c r="F50" s="37"/>
      <c r="G50" s="20"/>
    </row>
    <row r="51" spans="1:7" ht="12.75" x14ac:dyDescent="0.2">
      <c r="A51" s="82" t="s">
        <v>186</v>
      </c>
      <c r="B51" s="83" t="s">
        <v>187</v>
      </c>
      <c r="C51" s="72">
        <v>23885.05</v>
      </c>
      <c r="D51" s="73"/>
      <c r="E51" s="120">
        <f>+C51+D51</f>
        <v>23885.05</v>
      </c>
      <c r="F51" s="37"/>
    </row>
    <row r="52" spans="1:7" ht="12.75" x14ac:dyDescent="0.2">
      <c r="A52" s="97">
        <v>9.6999999999999993</v>
      </c>
      <c r="B52" s="98" t="s">
        <v>82</v>
      </c>
      <c r="C52" s="96">
        <f>+C53</f>
        <v>0</v>
      </c>
      <c r="D52" s="73"/>
      <c r="E52" s="121"/>
      <c r="F52" s="37"/>
    </row>
    <row r="53" spans="1:7" ht="12.75" x14ac:dyDescent="0.2">
      <c r="A53" s="74" t="s">
        <v>133</v>
      </c>
      <c r="B53" s="75" t="s">
        <v>134</v>
      </c>
      <c r="C53" s="73">
        <f>+C54</f>
        <v>0</v>
      </c>
      <c r="D53" s="72"/>
      <c r="E53" s="121"/>
      <c r="F53" s="37"/>
    </row>
    <row r="54" spans="1:7" ht="12.75" x14ac:dyDescent="0.2">
      <c r="A54" s="76" t="s">
        <v>83</v>
      </c>
      <c r="B54" s="77" t="s">
        <v>135</v>
      </c>
      <c r="C54" s="72">
        <v>0</v>
      </c>
      <c r="D54" s="72"/>
      <c r="E54" s="120">
        <f>+C54+D54</f>
        <v>0</v>
      </c>
      <c r="F54" s="38"/>
    </row>
    <row r="55" spans="1:7" ht="12.75" customHeight="1" x14ac:dyDescent="0.2">
      <c r="A55" s="231" t="s">
        <v>68</v>
      </c>
      <c r="B55" s="232"/>
      <c r="C55" s="99">
        <f>C14+C23+C41+C45+C52+C50+C39</f>
        <v>96161.934000000008</v>
      </c>
      <c r="D55" s="99">
        <f>SUM(D14:D54)</f>
        <v>0</v>
      </c>
      <c r="E55" s="120">
        <f>SUM(E12:E54)</f>
        <v>96161.934000000008</v>
      </c>
      <c r="F55" s="37"/>
    </row>
    <row r="56" spans="1:7" ht="12.75" x14ac:dyDescent="0.2">
      <c r="A56" s="106"/>
      <c r="B56" s="106"/>
      <c r="C56" s="107"/>
      <c r="D56" s="61"/>
      <c r="E56" s="37"/>
      <c r="F56" s="37"/>
    </row>
    <row r="57" spans="1:7" ht="12.75" x14ac:dyDescent="0.2">
      <c r="A57" s="86"/>
      <c r="B57" s="87"/>
      <c r="D57" s="61"/>
      <c r="E57" s="37"/>
      <c r="F57" s="37"/>
    </row>
    <row r="58" spans="1:7" ht="13.5" customHeight="1" x14ac:dyDescent="0.2">
      <c r="A58" s="86"/>
      <c r="B58" s="104" t="s">
        <v>7</v>
      </c>
      <c r="C58" s="72">
        <f>INGRESOS!F6</f>
        <v>78850</v>
      </c>
      <c r="D58" s="61"/>
      <c r="E58" s="37"/>
      <c r="F58" s="37"/>
    </row>
    <row r="59" spans="1:7" ht="12.75" x14ac:dyDescent="0.2">
      <c r="A59" s="86"/>
      <c r="B59" s="104" t="s">
        <v>144</v>
      </c>
      <c r="C59" s="105">
        <f>C12</f>
        <v>72276.884000000005</v>
      </c>
      <c r="D59" s="63"/>
      <c r="E59" s="37"/>
      <c r="F59" s="37"/>
    </row>
    <row r="60" spans="1:7" ht="12.75" x14ac:dyDescent="0.2">
      <c r="A60" s="86"/>
      <c r="B60" s="104"/>
      <c r="C60" s="73">
        <f>C58-C59</f>
        <v>6573.1159999999945</v>
      </c>
      <c r="D60" s="63"/>
      <c r="E60" s="37"/>
      <c r="F60" s="37"/>
    </row>
    <row r="61" spans="1:7" ht="12.75" x14ac:dyDescent="0.2">
      <c r="A61" s="86"/>
      <c r="B61" s="87"/>
      <c r="D61" s="63"/>
      <c r="E61" s="37"/>
      <c r="F61" s="37"/>
    </row>
    <row r="62" spans="1:7" ht="12.75" x14ac:dyDescent="0.2">
      <c r="A62" s="90" t="s">
        <v>74</v>
      </c>
      <c r="B62" s="168" t="s">
        <v>75</v>
      </c>
      <c r="D62" s="63"/>
      <c r="E62" s="113"/>
      <c r="F62" s="37"/>
    </row>
    <row r="63" spans="1:7" s="113" customFormat="1" ht="12.75" x14ac:dyDescent="0.2">
      <c r="A63" s="90" t="s">
        <v>76</v>
      </c>
      <c r="B63" s="202" t="s">
        <v>206</v>
      </c>
      <c r="C63" s="18"/>
      <c r="D63" s="63"/>
      <c r="F63" s="112"/>
    </row>
    <row r="64" spans="1:7" s="113" customFormat="1" ht="12.75" x14ac:dyDescent="0.2">
      <c r="A64" s="21"/>
      <c r="B64" s="26"/>
      <c r="C64" s="18"/>
      <c r="D64" s="63"/>
      <c r="F64" s="112"/>
    </row>
    <row r="65" spans="1:9" s="113" customFormat="1" ht="12.75" x14ac:dyDescent="0.2">
      <c r="A65" s="74" t="s">
        <v>28</v>
      </c>
      <c r="B65" s="75" t="s">
        <v>29</v>
      </c>
      <c r="C65" s="73"/>
      <c r="D65" s="220" t="s">
        <v>159</v>
      </c>
      <c r="E65" s="120" t="s">
        <v>200</v>
      </c>
      <c r="F65" s="112"/>
    </row>
    <row r="66" spans="1:9" s="113" customFormat="1" ht="15.75" customHeight="1" x14ac:dyDescent="0.2">
      <c r="A66" s="74"/>
      <c r="B66" s="85" t="s">
        <v>139</v>
      </c>
      <c r="C66" s="73"/>
      <c r="D66" s="72"/>
      <c r="E66" s="120"/>
      <c r="F66" s="112"/>
    </row>
    <row r="67" spans="1:9" s="113" customFormat="1" ht="12.75" x14ac:dyDescent="0.2">
      <c r="A67" s="94" t="s">
        <v>71</v>
      </c>
      <c r="B67" s="95" t="s">
        <v>143</v>
      </c>
      <c r="C67" s="96">
        <f>+C68</f>
        <v>2000</v>
      </c>
      <c r="D67" s="92"/>
      <c r="E67" s="120"/>
      <c r="F67" s="112"/>
    </row>
    <row r="68" spans="1:9" s="113" customFormat="1" ht="22.5" x14ac:dyDescent="0.2">
      <c r="A68" s="74" t="s">
        <v>72</v>
      </c>
      <c r="B68" s="75" t="s">
        <v>215</v>
      </c>
      <c r="C68" s="73">
        <f>SUM(C69:C69)</f>
        <v>2000</v>
      </c>
      <c r="D68" s="126"/>
      <c r="E68" s="121"/>
      <c r="F68" s="112"/>
    </row>
    <row r="69" spans="1:9" s="113" customFormat="1" ht="12.75" x14ac:dyDescent="0.2">
      <c r="A69" s="76" t="s">
        <v>77</v>
      </c>
      <c r="B69" s="77" t="s">
        <v>184</v>
      </c>
      <c r="C69" s="72">
        <v>2000</v>
      </c>
      <c r="D69" s="126">
        <v>0</v>
      </c>
      <c r="E69" s="120">
        <f>+C69+D69</f>
        <v>2000</v>
      </c>
      <c r="F69" s="112"/>
    </row>
    <row r="70" spans="1:9" s="113" customFormat="1" ht="15.75" customHeight="1" x14ac:dyDescent="0.2">
      <c r="A70" s="100" t="s">
        <v>68</v>
      </c>
      <c r="B70" s="101"/>
      <c r="C70" s="102">
        <f>C67</f>
        <v>2000</v>
      </c>
      <c r="D70" s="72">
        <f>SUM(D67:D69)</f>
        <v>0</v>
      </c>
      <c r="E70" s="120">
        <f>SUM(E67:E69)</f>
        <v>2000</v>
      </c>
      <c r="F70" s="112"/>
    </row>
    <row r="71" spans="1:9" s="113" customFormat="1" ht="15.75" customHeight="1" x14ac:dyDescent="0.2">
      <c r="A71" s="109"/>
      <c r="B71" s="110"/>
      <c r="C71" s="111"/>
      <c r="D71" s="18"/>
      <c r="E71" s="200"/>
      <c r="F71" s="112"/>
    </row>
    <row r="72" spans="1:9" s="113" customFormat="1" ht="15.75" customHeight="1" x14ac:dyDescent="0.2">
      <c r="A72" s="90" t="s">
        <v>74</v>
      </c>
      <c r="B72" s="168" t="s">
        <v>275</v>
      </c>
      <c r="C72" s="18"/>
      <c r="D72" s="63"/>
      <c r="F72" s="112"/>
    </row>
    <row r="73" spans="1:9" s="113" customFormat="1" ht="15.75" customHeight="1" x14ac:dyDescent="0.25">
      <c r="A73" s="90" t="s">
        <v>76</v>
      </c>
      <c r="B73" s="201" t="s">
        <v>207</v>
      </c>
      <c r="C73" s="18"/>
      <c r="D73" s="63"/>
      <c r="F73" s="112"/>
    </row>
    <row r="74" spans="1:9" s="113" customFormat="1" ht="15.75" customHeight="1" x14ac:dyDescent="0.2">
      <c r="A74" s="21"/>
      <c r="B74" s="26"/>
      <c r="C74" s="18"/>
      <c r="D74" s="63"/>
      <c r="F74" s="112"/>
    </row>
    <row r="75" spans="1:9" s="113" customFormat="1" ht="12.75" x14ac:dyDescent="0.2">
      <c r="A75" s="74" t="s">
        <v>28</v>
      </c>
      <c r="B75" s="75" t="s">
        <v>29</v>
      </c>
      <c r="C75" s="73"/>
      <c r="D75" s="220" t="s">
        <v>159</v>
      </c>
      <c r="E75" s="120" t="s">
        <v>200</v>
      </c>
      <c r="F75" s="112"/>
      <c r="G75" s="114"/>
      <c r="H75" s="114"/>
    </row>
    <row r="76" spans="1:9" s="113" customFormat="1" ht="12.75" x14ac:dyDescent="0.2">
      <c r="A76" s="74"/>
      <c r="B76" s="85" t="s">
        <v>139</v>
      </c>
      <c r="C76" s="73"/>
      <c r="D76" s="72"/>
      <c r="E76" s="120"/>
      <c r="F76" s="112"/>
      <c r="G76" s="114"/>
      <c r="H76" s="114"/>
      <c r="I76" s="114"/>
    </row>
    <row r="77" spans="1:9" s="113" customFormat="1" ht="12.75" x14ac:dyDescent="0.2">
      <c r="A77" s="94" t="s">
        <v>71</v>
      </c>
      <c r="B77" s="95" t="s">
        <v>143</v>
      </c>
      <c r="C77" s="96">
        <f>+C78</f>
        <v>4000</v>
      </c>
      <c r="D77" s="92"/>
      <c r="E77" s="120"/>
      <c r="F77" s="112"/>
      <c r="G77" s="114"/>
      <c r="H77" s="114"/>
      <c r="I77" s="114"/>
    </row>
    <row r="78" spans="1:9" s="113" customFormat="1" ht="12.75" x14ac:dyDescent="0.2">
      <c r="A78" s="74" t="s">
        <v>208</v>
      </c>
      <c r="B78" s="75" t="s">
        <v>56</v>
      </c>
      <c r="C78" s="73">
        <f>SUM(C79:C80)</f>
        <v>4000</v>
      </c>
      <c r="D78" s="126"/>
      <c r="E78" s="121"/>
      <c r="F78" s="112"/>
      <c r="G78" s="114"/>
      <c r="H78" s="114"/>
      <c r="I78" s="114"/>
    </row>
    <row r="79" spans="1:9" s="113" customFormat="1" ht="12.75" x14ac:dyDescent="0.2">
      <c r="A79" s="76" t="s">
        <v>209</v>
      </c>
      <c r="B79" s="77" t="s">
        <v>210</v>
      </c>
      <c r="C79" s="72">
        <v>2000</v>
      </c>
      <c r="D79" s="126">
        <v>0</v>
      </c>
      <c r="E79" s="120">
        <f>+C79+D79</f>
        <v>2000</v>
      </c>
      <c r="F79" s="112"/>
      <c r="G79" s="114"/>
      <c r="H79" s="114"/>
      <c r="I79" s="114"/>
    </row>
    <row r="80" spans="1:9" s="113" customFormat="1" ht="12.75" x14ac:dyDescent="0.2">
      <c r="A80" s="76" t="s">
        <v>211</v>
      </c>
      <c r="B80" s="77" t="s">
        <v>212</v>
      </c>
      <c r="C80" s="72">
        <v>2000</v>
      </c>
      <c r="D80" s="126">
        <v>0</v>
      </c>
      <c r="E80" s="120">
        <f>+C80+D80</f>
        <v>2000</v>
      </c>
      <c r="F80" s="112"/>
      <c r="G80" s="114"/>
      <c r="H80" s="114"/>
      <c r="I80" s="114"/>
    </row>
    <row r="81" spans="1:8" s="113" customFormat="1" ht="12.75" x14ac:dyDescent="0.2">
      <c r="A81" s="100" t="s">
        <v>68</v>
      </c>
      <c r="B81" s="101"/>
      <c r="C81" s="102">
        <f>C77</f>
        <v>4000</v>
      </c>
      <c r="D81" s="72">
        <f>SUM(D77:D80)</f>
        <v>0</v>
      </c>
      <c r="E81" s="120">
        <f>SUM(E77:E80)</f>
        <v>4000</v>
      </c>
      <c r="F81" s="112"/>
      <c r="G81" s="114"/>
      <c r="H81" s="114"/>
    </row>
    <row r="82" spans="1:8" s="113" customFormat="1" ht="12.75" x14ac:dyDescent="0.2">
      <c r="A82" s="109"/>
      <c r="B82" s="110"/>
      <c r="C82" s="111"/>
      <c r="D82" s="18"/>
      <c r="E82" s="200"/>
      <c r="F82" s="112"/>
      <c r="G82" s="114"/>
      <c r="H82" s="114"/>
    </row>
    <row r="83" spans="1:8" s="113" customFormat="1" ht="12.75" x14ac:dyDescent="0.2">
      <c r="A83" s="109"/>
      <c r="B83" s="110"/>
      <c r="C83" s="111"/>
      <c r="D83" s="18"/>
      <c r="E83" s="200"/>
      <c r="F83" s="112"/>
      <c r="G83" s="114"/>
      <c r="H83" s="114"/>
    </row>
    <row r="84" spans="1:8" s="113" customFormat="1" ht="12.75" x14ac:dyDescent="0.2">
      <c r="A84" s="90" t="s">
        <v>74</v>
      </c>
      <c r="B84" s="210" t="s">
        <v>275</v>
      </c>
      <c r="C84" s="18"/>
      <c r="D84" s="63"/>
      <c r="F84" s="112"/>
    </row>
    <row r="85" spans="1:8" s="113" customFormat="1" ht="23.25" customHeight="1" x14ac:dyDescent="0.2">
      <c r="A85" s="90" t="s">
        <v>76</v>
      </c>
      <c r="B85" s="225" t="s">
        <v>213</v>
      </c>
      <c r="C85" s="18"/>
      <c r="D85" s="63"/>
      <c r="F85" s="112"/>
    </row>
    <row r="86" spans="1:8" s="113" customFormat="1" ht="13.5" customHeight="1" x14ac:dyDescent="0.2">
      <c r="A86" s="21"/>
      <c r="B86" s="225"/>
      <c r="C86" s="18"/>
      <c r="D86" s="63"/>
      <c r="F86" s="112"/>
    </row>
    <row r="87" spans="1:8" s="113" customFormat="1" ht="12.75" x14ac:dyDescent="0.2">
      <c r="A87" s="74" t="s">
        <v>28</v>
      </c>
      <c r="B87" s="75" t="s">
        <v>29</v>
      </c>
      <c r="C87" s="73"/>
      <c r="D87" s="220" t="s">
        <v>159</v>
      </c>
      <c r="E87" s="120" t="s">
        <v>200</v>
      </c>
      <c r="F87" s="112"/>
    </row>
    <row r="88" spans="1:8" s="113" customFormat="1" ht="12.75" x14ac:dyDescent="0.2">
      <c r="A88" s="74"/>
      <c r="B88" s="85" t="s">
        <v>139</v>
      </c>
      <c r="C88" s="73"/>
      <c r="D88" s="72"/>
      <c r="E88" s="120"/>
      <c r="F88" s="112"/>
    </row>
    <row r="89" spans="1:8" s="113" customFormat="1" ht="12.75" x14ac:dyDescent="0.2">
      <c r="A89" s="94" t="s">
        <v>71</v>
      </c>
      <c r="B89" s="95" t="s">
        <v>143</v>
      </c>
      <c r="C89" s="96">
        <f>+C90</f>
        <v>1100</v>
      </c>
      <c r="D89" s="92"/>
      <c r="E89" s="120"/>
      <c r="F89" s="112"/>
    </row>
    <row r="90" spans="1:8" s="113" customFormat="1" ht="22.5" x14ac:dyDescent="0.2">
      <c r="A90" s="74" t="s">
        <v>72</v>
      </c>
      <c r="B90" s="75" t="s">
        <v>215</v>
      </c>
      <c r="C90" s="73">
        <f>SUM(C91:C91)</f>
        <v>1100</v>
      </c>
      <c r="D90" s="126"/>
      <c r="E90" s="121"/>
      <c r="F90" s="112"/>
    </row>
    <row r="91" spans="1:8" s="113" customFormat="1" ht="12.75" x14ac:dyDescent="0.2">
      <c r="A91" s="76" t="s">
        <v>77</v>
      </c>
      <c r="B91" s="77" t="s">
        <v>184</v>
      </c>
      <c r="C91" s="72">
        <v>1100</v>
      </c>
      <c r="D91" s="126">
        <v>0</v>
      </c>
      <c r="E91" s="120">
        <f>+C91+D91</f>
        <v>1100</v>
      </c>
      <c r="F91" s="112"/>
    </row>
    <row r="92" spans="1:8" s="113" customFormat="1" ht="12.75" x14ac:dyDescent="0.2">
      <c r="A92" s="100" t="s">
        <v>68</v>
      </c>
      <c r="B92" s="101"/>
      <c r="C92" s="102">
        <f>C89</f>
        <v>1100</v>
      </c>
      <c r="D92" s="72">
        <v>0</v>
      </c>
      <c r="E92" s="120">
        <f>SUM(E89:E91)</f>
        <v>1100</v>
      </c>
      <c r="F92" s="112"/>
    </row>
    <row r="93" spans="1:8" s="113" customFormat="1" ht="12.75" x14ac:dyDescent="0.2">
      <c r="A93" s="109"/>
      <c r="B93" s="110"/>
      <c r="C93" s="111"/>
      <c r="D93" s="18"/>
      <c r="E93" s="200"/>
      <c r="F93" s="112"/>
    </row>
    <row r="94" spans="1:8" s="113" customFormat="1" ht="12.75" x14ac:dyDescent="0.2">
      <c r="A94" s="88"/>
      <c r="B94" s="89"/>
      <c r="C94" s="19"/>
      <c r="D94" s="63"/>
      <c r="E94" s="37"/>
      <c r="F94" s="112"/>
    </row>
    <row r="95" spans="1:8" s="113" customFormat="1" ht="12.75" x14ac:dyDescent="0.2">
      <c r="A95" s="90" t="s">
        <v>74</v>
      </c>
      <c r="B95" s="210" t="s">
        <v>275</v>
      </c>
      <c r="C95" s="18"/>
      <c r="D95" s="63"/>
      <c r="F95" s="112"/>
    </row>
    <row r="96" spans="1:8" s="113" customFormat="1" ht="12.75" customHeight="1" x14ac:dyDescent="0.25">
      <c r="A96" s="90" t="s">
        <v>76</v>
      </c>
      <c r="B96" s="203" t="s">
        <v>214</v>
      </c>
      <c r="C96" s="18"/>
      <c r="D96" s="63"/>
      <c r="F96" s="112"/>
    </row>
    <row r="97" spans="1:6" s="113" customFormat="1" ht="12.75" customHeight="1" x14ac:dyDescent="0.25">
      <c r="A97" s="21"/>
      <c r="B97" s="203"/>
      <c r="C97" s="18"/>
      <c r="D97" s="63"/>
      <c r="F97" s="112"/>
    </row>
    <row r="98" spans="1:6" s="113" customFormat="1" ht="12.75" x14ac:dyDescent="0.2">
      <c r="A98" s="74" t="s">
        <v>28</v>
      </c>
      <c r="B98" s="75" t="s">
        <v>29</v>
      </c>
      <c r="C98" s="73"/>
      <c r="D98" s="220" t="s">
        <v>159</v>
      </c>
      <c r="E98" s="120" t="s">
        <v>200</v>
      </c>
      <c r="F98" s="112"/>
    </row>
    <row r="99" spans="1:6" s="113" customFormat="1" ht="12.75" x14ac:dyDescent="0.2">
      <c r="A99" s="74"/>
      <c r="B99" s="85" t="s">
        <v>139</v>
      </c>
      <c r="C99" s="73"/>
      <c r="D99" s="72"/>
      <c r="E99" s="120"/>
      <c r="F99" s="112"/>
    </row>
    <row r="100" spans="1:6" s="113" customFormat="1" ht="12.75" x14ac:dyDescent="0.2">
      <c r="A100" s="94" t="s">
        <v>71</v>
      </c>
      <c r="B100" s="95" t="s">
        <v>143</v>
      </c>
      <c r="C100" s="96">
        <f>+C101+C103</f>
        <v>15000</v>
      </c>
      <c r="D100" s="92"/>
      <c r="E100" s="120"/>
      <c r="F100" s="112"/>
    </row>
    <row r="101" spans="1:6" s="113" customFormat="1" ht="22.5" x14ac:dyDescent="0.2">
      <c r="A101" s="74" t="s">
        <v>72</v>
      </c>
      <c r="B101" s="75" t="s">
        <v>215</v>
      </c>
      <c r="C101" s="73">
        <f>SUM(C102:C102)</f>
        <v>5250</v>
      </c>
      <c r="D101" s="126"/>
      <c r="E101" s="121"/>
      <c r="F101" s="112"/>
    </row>
    <row r="102" spans="1:6" s="113" customFormat="1" ht="12.75" x14ac:dyDescent="0.2">
      <c r="A102" s="76" t="s">
        <v>77</v>
      </c>
      <c r="B102" s="77" t="s">
        <v>184</v>
      </c>
      <c r="C102" s="72">
        <f>2000+3250</f>
        <v>5250</v>
      </c>
      <c r="D102" s="126">
        <v>0</v>
      </c>
      <c r="E102" s="120">
        <f>+C102+D102</f>
        <v>5250</v>
      </c>
      <c r="F102" s="112"/>
    </row>
    <row r="103" spans="1:6" s="113" customFormat="1" ht="12.75" x14ac:dyDescent="0.2">
      <c r="A103" s="74" t="s">
        <v>73</v>
      </c>
      <c r="B103" s="75" t="s">
        <v>78</v>
      </c>
      <c r="C103" s="73">
        <f>SUM(C104:C104)</f>
        <v>9750</v>
      </c>
      <c r="D103" s="126"/>
      <c r="E103" s="120"/>
      <c r="F103" s="112"/>
    </row>
    <row r="104" spans="1:6" s="113" customFormat="1" ht="12.75" x14ac:dyDescent="0.2">
      <c r="A104" s="76" t="s">
        <v>216</v>
      </c>
      <c r="B104" s="77" t="s">
        <v>217</v>
      </c>
      <c r="C104" s="72">
        <v>9750</v>
      </c>
      <c r="D104" s="126">
        <v>0</v>
      </c>
      <c r="E104" s="120">
        <f>+C104+D104</f>
        <v>9750</v>
      </c>
      <c r="F104" s="112"/>
    </row>
    <row r="105" spans="1:6" s="113" customFormat="1" ht="12.75" x14ac:dyDescent="0.2">
      <c r="A105" s="100" t="s">
        <v>68</v>
      </c>
      <c r="B105" s="101"/>
      <c r="C105" s="102">
        <f>C100</f>
        <v>15000</v>
      </c>
      <c r="D105" s="72">
        <v>0</v>
      </c>
      <c r="E105" s="120">
        <f>SUM(E100:E104)</f>
        <v>15000</v>
      </c>
      <c r="F105" s="112"/>
    </row>
    <row r="106" spans="1:6" s="113" customFormat="1" ht="12.75" x14ac:dyDescent="0.2">
      <c r="A106" s="109"/>
      <c r="B106" s="110"/>
      <c r="C106" s="111"/>
      <c r="D106" s="18"/>
      <c r="E106" s="200"/>
      <c r="F106" s="112"/>
    </row>
    <row r="107" spans="1:6" s="113" customFormat="1" ht="12.75" x14ac:dyDescent="0.2">
      <c r="A107" s="109"/>
      <c r="B107" s="110"/>
      <c r="C107" s="111"/>
      <c r="D107" s="18"/>
      <c r="E107" s="200"/>
      <c r="F107" s="112"/>
    </row>
    <row r="108" spans="1:6" s="113" customFormat="1" ht="12.75" x14ac:dyDescent="0.2">
      <c r="A108" s="88"/>
      <c r="B108" s="89"/>
      <c r="C108" s="19"/>
      <c r="D108" s="63"/>
      <c r="E108" s="37"/>
      <c r="F108" s="112"/>
    </row>
    <row r="109" spans="1:6" s="113" customFormat="1" ht="12.75" x14ac:dyDescent="0.2">
      <c r="A109" s="90" t="s">
        <v>74</v>
      </c>
      <c r="B109" s="168" t="s">
        <v>75</v>
      </c>
      <c r="C109" s="18"/>
      <c r="D109" s="63"/>
      <c r="F109" s="112"/>
    </row>
    <row r="110" spans="1:6" s="113" customFormat="1" ht="12.75" x14ac:dyDescent="0.2">
      <c r="A110" s="90" t="s">
        <v>76</v>
      </c>
      <c r="B110" s="225" t="s">
        <v>218</v>
      </c>
      <c r="C110" s="18"/>
      <c r="D110" s="63"/>
      <c r="F110" s="112"/>
    </row>
    <row r="111" spans="1:6" s="113" customFormat="1" ht="18.75" customHeight="1" x14ac:dyDescent="0.2">
      <c r="A111" s="21"/>
      <c r="B111" s="225"/>
      <c r="C111" s="18"/>
      <c r="D111" s="63"/>
      <c r="F111" s="112"/>
    </row>
    <row r="112" spans="1:6" s="113" customFormat="1" ht="15.75" customHeight="1" x14ac:dyDescent="0.2">
      <c r="A112" s="74" t="s">
        <v>28</v>
      </c>
      <c r="B112" s="75" t="s">
        <v>29</v>
      </c>
      <c r="C112" s="73"/>
      <c r="D112" s="220" t="s">
        <v>159</v>
      </c>
      <c r="E112" s="120" t="s">
        <v>200</v>
      </c>
      <c r="F112" s="112"/>
    </row>
    <row r="113" spans="1:6" s="113" customFormat="1" ht="12.75" x14ac:dyDescent="0.2">
      <c r="A113" s="74"/>
      <c r="B113" s="85" t="s">
        <v>139</v>
      </c>
      <c r="C113" s="73"/>
      <c r="D113" s="72"/>
      <c r="E113" s="120"/>
      <c r="F113" s="112"/>
    </row>
    <row r="114" spans="1:6" s="113" customFormat="1" ht="12.75" x14ac:dyDescent="0.2">
      <c r="A114" s="94" t="s">
        <v>71</v>
      </c>
      <c r="B114" s="95" t="s">
        <v>143</v>
      </c>
      <c r="C114" s="96">
        <f>+C115</f>
        <v>5100</v>
      </c>
      <c r="D114" s="92"/>
      <c r="E114" s="120"/>
      <c r="F114" s="112"/>
    </row>
    <row r="115" spans="1:6" s="113" customFormat="1" ht="22.5" x14ac:dyDescent="0.2">
      <c r="A115" s="74" t="s">
        <v>72</v>
      </c>
      <c r="B115" s="75" t="s">
        <v>215</v>
      </c>
      <c r="C115" s="73">
        <f>SUM(C116:C117)</f>
        <v>5100</v>
      </c>
      <c r="D115" s="126"/>
      <c r="E115" s="121"/>
      <c r="F115" s="112"/>
    </row>
    <row r="116" spans="1:6" s="113" customFormat="1" ht="12.75" x14ac:dyDescent="0.2">
      <c r="A116" s="76" t="s">
        <v>219</v>
      </c>
      <c r="B116" s="77" t="s">
        <v>220</v>
      </c>
      <c r="C116" s="72">
        <v>100</v>
      </c>
      <c r="D116" s="126">
        <v>0</v>
      </c>
      <c r="E116" s="120">
        <f>+C116+D116</f>
        <v>100</v>
      </c>
      <c r="F116" s="112"/>
    </row>
    <row r="117" spans="1:6" s="113" customFormat="1" ht="12.75" x14ac:dyDescent="0.2">
      <c r="A117" s="76" t="s">
        <v>77</v>
      </c>
      <c r="B117" s="77" t="s">
        <v>184</v>
      </c>
      <c r="C117" s="72">
        <v>5000</v>
      </c>
      <c r="D117" s="126">
        <v>0</v>
      </c>
      <c r="E117" s="120">
        <f>+C117+D117</f>
        <v>5000</v>
      </c>
      <c r="F117" s="112"/>
    </row>
    <row r="118" spans="1:6" s="113" customFormat="1" ht="12.75" x14ac:dyDescent="0.2">
      <c r="A118" s="100" t="s">
        <v>68</v>
      </c>
      <c r="B118" s="101"/>
      <c r="C118" s="102">
        <f>C114</f>
        <v>5100</v>
      </c>
      <c r="D118" s="72">
        <f>SUM(D116:D117)</f>
        <v>0</v>
      </c>
      <c r="E118" s="120">
        <f>SUM(E114:E117)</f>
        <v>5100</v>
      </c>
      <c r="F118" s="112"/>
    </row>
    <row r="119" spans="1:6" s="113" customFormat="1" ht="12.75" x14ac:dyDescent="0.2">
      <c r="A119" s="109"/>
      <c r="B119" s="110"/>
      <c r="C119" s="111"/>
      <c r="D119" s="18"/>
      <c r="E119" s="200"/>
    </row>
    <row r="120" spans="1:6" s="113" customFormat="1" ht="12.75" x14ac:dyDescent="0.2">
      <c r="A120" s="109"/>
      <c r="B120" s="110"/>
      <c r="C120" s="111"/>
      <c r="D120" s="18"/>
      <c r="E120" s="200"/>
    </row>
    <row r="121" spans="1:6" s="113" customFormat="1" ht="12.75" x14ac:dyDescent="0.2">
      <c r="A121" s="88"/>
      <c r="B121" s="89"/>
      <c r="C121" s="19"/>
      <c r="D121" s="63"/>
      <c r="E121" s="37"/>
    </row>
    <row r="122" spans="1:6" s="113" customFormat="1" ht="12" x14ac:dyDescent="0.2">
      <c r="A122" s="90" t="s">
        <v>74</v>
      </c>
      <c r="B122" s="168" t="s">
        <v>75</v>
      </c>
      <c r="C122" s="18"/>
      <c r="D122" s="63"/>
    </row>
    <row r="123" spans="1:6" s="113" customFormat="1" ht="12" customHeight="1" x14ac:dyDescent="0.2">
      <c r="A123" s="90" t="s">
        <v>76</v>
      </c>
      <c r="B123" s="227" t="s">
        <v>221</v>
      </c>
      <c r="C123" s="18"/>
      <c r="D123" s="63"/>
    </row>
    <row r="124" spans="1:6" s="113" customFormat="1" ht="15.75" customHeight="1" x14ac:dyDescent="0.2">
      <c r="A124" s="21"/>
      <c r="B124" s="227"/>
      <c r="C124" s="18"/>
      <c r="D124" s="63"/>
    </row>
    <row r="125" spans="1:6" s="113" customFormat="1" ht="12.75" x14ac:dyDescent="0.2">
      <c r="A125" s="74" t="s">
        <v>28</v>
      </c>
      <c r="B125" s="75" t="s">
        <v>29</v>
      </c>
      <c r="C125" s="73"/>
      <c r="D125" s="220" t="s">
        <v>159</v>
      </c>
      <c r="E125" s="120" t="s">
        <v>200</v>
      </c>
    </row>
    <row r="126" spans="1:6" s="113" customFormat="1" ht="12.75" x14ac:dyDescent="0.2">
      <c r="A126" s="74"/>
      <c r="B126" s="85" t="s">
        <v>139</v>
      </c>
      <c r="C126" s="73"/>
      <c r="D126" s="72"/>
      <c r="E126" s="120"/>
    </row>
    <row r="127" spans="1:6" s="113" customFormat="1" ht="12.75" x14ac:dyDescent="0.2">
      <c r="A127" s="94" t="s">
        <v>71</v>
      </c>
      <c r="B127" s="95" t="s">
        <v>143</v>
      </c>
      <c r="C127" s="96">
        <f>+C128</f>
        <v>15000</v>
      </c>
      <c r="D127" s="92"/>
      <c r="E127" s="120"/>
    </row>
    <row r="128" spans="1:6" s="113" customFormat="1" ht="22.5" x14ac:dyDescent="0.2">
      <c r="A128" s="74" t="s">
        <v>72</v>
      </c>
      <c r="B128" s="75" t="s">
        <v>215</v>
      </c>
      <c r="C128" s="73">
        <f>+C129</f>
        <v>15000</v>
      </c>
      <c r="D128" s="126"/>
      <c r="E128" s="121"/>
    </row>
    <row r="129" spans="1:5" ht="12.75" x14ac:dyDescent="0.2">
      <c r="A129" s="76" t="s">
        <v>77</v>
      </c>
      <c r="B129" s="77" t="s">
        <v>184</v>
      </c>
      <c r="C129" s="72">
        <v>15000</v>
      </c>
      <c r="D129" s="126">
        <v>0</v>
      </c>
      <c r="E129" s="120">
        <f>+C129+D129</f>
        <v>15000</v>
      </c>
    </row>
    <row r="130" spans="1:5" ht="12.75" x14ac:dyDescent="0.2">
      <c r="A130" s="94" t="s">
        <v>79</v>
      </c>
      <c r="B130" s="95" t="s">
        <v>141</v>
      </c>
      <c r="C130" s="96">
        <f>+C132</f>
        <v>15000</v>
      </c>
      <c r="D130" s="126"/>
      <c r="E130" s="120"/>
    </row>
    <row r="131" spans="1:5" ht="12.75" x14ac:dyDescent="0.2">
      <c r="A131" s="74" t="s">
        <v>80</v>
      </c>
      <c r="B131" s="75" t="s">
        <v>81</v>
      </c>
      <c r="C131" s="73">
        <f>+C132</f>
        <v>15000</v>
      </c>
      <c r="D131" s="126"/>
      <c r="E131" s="120"/>
    </row>
    <row r="132" spans="1:5" ht="12.75" x14ac:dyDescent="0.2">
      <c r="A132" s="76" t="s">
        <v>183</v>
      </c>
      <c r="B132" s="77" t="s">
        <v>222</v>
      </c>
      <c r="C132" s="72">
        <v>15000</v>
      </c>
      <c r="D132" s="126">
        <v>0</v>
      </c>
      <c r="E132" s="120">
        <f>+C132+D132</f>
        <v>15000</v>
      </c>
    </row>
    <row r="133" spans="1:5" ht="12.75" x14ac:dyDescent="0.2">
      <c r="A133" s="100" t="s">
        <v>68</v>
      </c>
      <c r="B133" s="101"/>
      <c r="C133" s="102">
        <f>+C127+C130</f>
        <v>30000</v>
      </c>
      <c r="D133" s="72">
        <v>0</v>
      </c>
      <c r="E133" s="120">
        <f>SUM(E127:E132)</f>
        <v>30000</v>
      </c>
    </row>
    <row r="134" spans="1:5" ht="12.75" x14ac:dyDescent="0.2">
      <c r="A134" s="109"/>
      <c r="B134" s="110"/>
      <c r="C134" s="111"/>
      <c r="D134" s="18"/>
      <c r="E134" s="200"/>
    </row>
    <row r="135" spans="1:5" ht="12.75" x14ac:dyDescent="0.2">
      <c r="A135" s="109"/>
      <c r="B135" s="110"/>
      <c r="C135" s="111"/>
      <c r="D135" s="18"/>
      <c r="E135" s="200"/>
    </row>
    <row r="136" spans="1:5" ht="12.75" x14ac:dyDescent="0.2">
      <c r="A136" s="88"/>
      <c r="B136" s="89"/>
      <c r="C136" s="19"/>
      <c r="D136" s="63"/>
      <c r="E136" s="37"/>
    </row>
    <row r="137" spans="1:5" ht="12" x14ac:dyDescent="0.2">
      <c r="A137" s="90" t="s">
        <v>74</v>
      </c>
      <c r="B137" s="210" t="s">
        <v>275</v>
      </c>
      <c r="D137" s="63"/>
      <c r="E137" s="113"/>
    </row>
    <row r="138" spans="1:5" ht="12" customHeight="1" x14ac:dyDescent="0.2">
      <c r="A138" s="90" t="s">
        <v>76</v>
      </c>
      <c r="B138" s="228" t="s">
        <v>223</v>
      </c>
      <c r="D138" s="63"/>
      <c r="E138" s="113"/>
    </row>
    <row r="139" spans="1:5" ht="12" customHeight="1" x14ac:dyDescent="0.2">
      <c r="B139" s="228"/>
      <c r="D139" s="63"/>
      <c r="E139" s="113"/>
    </row>
    <row r="140" spans="1:5" ht="12.75" x14ac:dyDescent="0.2">
      <c r="A140" s="74" t="s">
        <v>28</v>
      </c>
      <c r="B140" s="75" t="s">
        <v>29</v>
      </c>
      <c r="C140" s="73"/>
      <c r="D140" s="220" t="s">
        <v>159</v>
      </c>
      <c r="E140" s="120" t="s">
        <v>200</v>
      </c>
    </row>
    <row r="141" spans="1:5" ht="12.75" x14ac:dyDescent="0.2">
      <c r="A141" s="74"/>
      <c r="B141" s="85" t="s">
        <v>139</v>
      </c>
      <c r="C141" s="73"/>
      <c r="D141" s="72"/>
      <c r="E141" s="120"/>
    </row>
    <row r="142" spans="1:5" ht="12.75" x14ac:dyDescent="0.2">
      <c r="A142" s="94" t="s">
        <v>71</v>
      </c>
      <c r="B142" s="95" t="s">
        <v>143</v>
      </c>
      <c r="C142" s="96">
        <f>+C143</f>
        <v>17447.05</v>
      </c>
      <c r="D142" s="92"/>
      <c r="E142" s="120"/>
    </row>
    <row r="143" spans="1:5" ht="12.75" x14ac:dyDescent="0.2">
      <c r="A143" s="74" t="s">
        <v>224</v>
      </c>
      <c r="B143" s="75" t="s">
        <v>50</v>
      </c>
      <c r="C143" s="73">
        <f>+C144</f>
        <v>17447.05</v>
      </c>
      <c r="D143" s="126"/>
      <c r="E143" s="121"/>
    </row>
    <row r="144" spans="1:5" ht="12.75" x14ac:dyDescent="0.2">
      <c r="A144" s="76" t="s">
        <v>225</v>
      </c>
      <c r="B144" s="77" t="s">
        <v>54</v>
      </c>
      <c r="C144" s="72">
        <f>14447.05+3000</f>
        <v>17447.05</v>
      </c>
      <c r="D144" s="126">
        <v>0</v>
      </c>
      <c r="E144" s="120">
        <f>+C144+D144</f>
        <v>17447.05</v>
      </c>
    </row>
    <row r="145" spans="1:6" s="113" customFormat="1" ht="12.75" x14ac:dyDescent="0.2">
      <c r="A145" s="100" t="s">
        <v>68</v>
      </c>
      <c r="B145" s="101"/>
      <c r="C145" s="102">
        <f>+C142</f>
        <v>17447.05</v>
      </c>
      <c r="D145" s="72">
        <f>SUM(D144:D144)</f>
        <v>0</v>
      </c>
      <c r="E145" s="120">
        <f>SUM(E142:E144)</f>
        <v>17447.05</v>
      </c>
      <c r="F145" s="112"/>
    </row>
    <row r="146" spans="1:6" s="113" customFormat="1" ht="12.75" x14ac:dyDescent="0.2">
      <c r="A146" s="109"/>
      <c r="B146" s="110"/>
      <c r="C146" s="111"/>
      <c r="D146" s="18"/>
      <c r="E146" s="200"/>
      <c r="F146" s="112"/>
    </row>
    <row r="147" spans="1:6" s="113" customFormat="1" ht="12.75" x14ac:dyDescent="0.2">
      <c r="A147" s="109"/>
      <c r="B147" s="110"/>
      <c r="C147" s="111"/>
      <c r="D147" s="18"/>
      <c r="E147" s="200"/>
      <c r="F147" s="112"/>
    </row>
    <row r="148" spans="1:6" s="113" customFormat="1" ht="12.75" x14ac:dyDescent="0.2">
      <c r="A148" s="88"/>
      <c r="B148" s="89"/>
      <c r="C148" s="19"/>
      <c r="D148" s="63"/>
      <c r="E148" s="37"/>
      <c r="F148" s="112"/>
    </row>
    <row r="149" spans="1:6" s="113" customFormat="1" ht="12" x14ac:dyDescent="0.2">
      <c r="A149" s="90" t="s">
        <v>74</v>
      </c>
      <c r="B149" s="168" t="s">
        <v>75</v>
      </c>
      <c r="C149" s="18"/>
      <c r="D149" s="63"/>
    </row>
    <row r="150" spans="1:6" s="113" customFormat="1" ht="12" x14ac:dyDescent="0.2">
      <c r="A150" s="90" t="s">
        <v>76</v>
      </c>
      <c r="B150" s="228" t="s">
        <v>226</v>
      </c>
      <c r="C150" s="18"/>
      <c r="D150" s="63"/>
    </row>
    <row r="151" spans="1:6" s="113" customFormat="1" ht="12" x14ac:dyDescent="0.2">
      <c r="A151" s="21"/>
      <c r="B151" s="228"/>
      <c r="C151" s="18"/>
      <c r="D151" s="63"/>
    </row>
    <row r="152" spans="1:6" s="113" customFormat="1" ht="12.75" x14ac:dyDescent="0.2">
      <c r="A152" s="74" t="s">
        <v>28</v>
      </c>
      <c r="B152" s="75" t="s">
        <v>29</v>
      </c>
      <c r="C152" s="73"/>
      <c r="D152" s="220" t="s">
        <v>159</v>
      </c>
      <c r="E152" s="120" t="s">
        <v>200</v>
      </c>
    </row>
    <row r="153" spans="1:6" s="113" customFormat="1" ht="12.75" x14ac:dyDescent="0.2">
      <c r="A153" s="74"/>
      <c r="B153" s="85" t="s">
        <v>139</v>
      </c>
      <c r="C153" s="73"/>
      <c r="D153" s="72"/>
      <c r="E153" s="120"/>
    </row>
    <row r="154" spans="1:6" s="113" customFormat="1" ht="12.75" x14ac:dyDescent="0.2">
      <c r="A154" s="94" t="s">
        <v>79</v>
      </c>
      <c r="B154" s="95" t="s">
        <v>141</v>
      </c>
      <c r="C154" s="96">
        <f>+C156</f>
        <v>2500</v>
      </c>
      <c r="D154" s="126"/>
      <c r="E154" s="120"/>
    </row>
    <row r="155" spans="1:6" s="113" customFormat="1" ht="12.75" x14ac:dyDescent="0.2">
      <c r="A155" s="74" t="s">
        <v>80</v>
      </c>
      <c r="B155" s="75" t="s">
        <v>81</v>
      </c>
      <c r="C155" s="73">
        <f>+C156</f>
        <v>2500</v>
      </c>
      <c r="D155" s="126"/>
      <c r="E155" s="120"/>
    </row>
    <row r="156" spans="1:6" s="113" customFormat="1" ht="12.75" x14ac:dyDescent="0.2">
      <c r="A156" s="76" t="s">
        <v>183</v>
      </c>
      <c r="B156" s="77" t="s">
        <v>222</v>
      </c>
      <c r="C156" s="72">
        <v>2500</v>
      </c>
      <c r="D156" s="126">
        <v>0</v>
      </c>
      <c r="E156" s="120">
        <f>+C156+D156</f>
        <v>2500</v>
      </c>
    </row>
    <row r="157" spans="1:6" ht="12.75" x14ac:dyDescent="0.2">
      <c r="A157" s="100" t="s">
        <v>68</v>
      </c>
      <c r="B157" s="101"/>
      <c r="C157" s="102">
        <f>+C154</f>
        <v>2500</v>
      </c>
      <c r="D157" s="72">
        <v>0</v>
      </c>
      <c r="E157" s="120">
        <f>SUM(E154:E156)</f>
        <v>2500</v>
      </c>
    </row>
    <row r="158" spans="1:6" ht="12.75" x14ac:dyDescent="0.2">
      <c r="A158" s="109"/>
      <c r="B158" s="110"/>
      <c r="C158" s="111"/>
      <c r="D158" s="18"/>
      <c r="E158" s="200"/>
    </row>
    <row r="159" spans="1:6" ht="12.75" x14ac:dyDescent="0.2">
      <c r="A159" s="109"/>
      <c r="B159" s="110"/>
      <c r="C159" s="111"/>
      <c r="D159" s="18"/>
      <c r="E159" s="200"/>
    </row>
    <row r="160" spans="1:6" ht="12.75" x14ac:dyDescent="0.2">
      <c r="A160" s="88"/>
      <c r="B160" s="89"/>
      <c r="C160" s="19"/>
      <c r="D160" s="63"/>
      <c r="E160" s="37"/>
    </row>
    <row r="161" spans="1:6" ht="12" x14ac:dyDescent="0.2">
      <c r="A161" s="90" t="s">
        <v>74</v>
      </c>
      <c r="B161" s="168" t="s">
        <v>75</v>
      </c>
      <c r="D161" s="63"/>
      <c r="E161" s="113"/>
    </row>
    <row r="162" spans="1:6" ht="12" customHeight="1" x14ac:dyDescent="0.2">
      <c r="A162" s="90" t="s">
        <v>76</v>
      </c>
      <c r="B162" s="223" t="s">
        <v>227</v>
      </c>
      <c r="D162" s="63"/>
      <c r="E162" s="113"/>
    </row>
    <row r="163" spans="1:6" ht="12" customHeight="1" x14ac:dyDescent="0.2">
      <c r="B163" s="224"/>
      <c r="D163" s="63"/>
      <c r="E163" s="113"/>
    </row>
    <row r="164" spans="1:6" ht="12.75" customHeight="1" x14ac:dyDescent="0.2">
      <c r="A164" s="74" t="s">
        <v>28</v>
      </c>
      <c r="B164" s="75" t="s">
        <v>29</v>
      </c>
      <c r="C164" s="73"/>
      <c r="D164" s="220" t="s">
        <v>159</v>
      </c>
      <c r="E164" s="120" t="s">
        <v>200</v>
      </c>
    </row>
    <row r="165" spans="1:6" ht="12.75" customHeight="1" x14ac:dyDescent="0.2">
      <c r="A165" s="74"/>
      <c r="B165" s="85" t="s">
        <v>139</v>
      </c>
      <c r="C165" s="73"/>
      <c r="D165" s="72"/>
      <c r="E165" s="120"/>
    </row>
    <row r="166" spans="1:6" ht="12.75" x14ac:dyDescent="0.2">
      <c r="A166" s="94" t="s">
        <v>79</v>
      </c>
      <c r="B166" s="95" t="s">
        <v>141</v>
      </c>
      <c r="C166" s="96">
        <f>+C168</f>
        <v>65075</v>
      </c>
      <c r="D166" s="126"/>
      <c r="E166" s="120"/>
    </row>
    <row r="167" spans="1:6" ht="12.75" x14ac:dyDescent="0.2">
      <c r="A167" s="74" t="s">
        <v>228</v>
      </c>
      <c r="B167" s="75" t="s">
        <v>229</v>
      </c>
      <c r="C167" s="73">
        <f>+C168</f>
        <v>65075</v>
      </c>
      <c r="D167" s="126"/>
      <c r="E167" s="120"/>
      <c r="F167" s="108"/>
    </row>
    <row r="168" spans="1:6" ht="12.75" x14ac:dyDescent="0.2">
      <c r="A168" s="76" t="s">
        <v>230</v>
      </c>
      <c r="B168" s="77" t="s">
        <v>231</v>
      </c>
      <c r="C168" s="72">
        <v>65075</v>
      </c>
      <c r="D168" s="126">
        <v>0</v>
      </c>
      <c r="E168" s="120">
        <f>+C168+D168</f>
        <v>65075</v>
      </c>
    </row>
    <row r="169" spans="1:6" ht="12.75" x14ac:dyDescent="0.2">
      <c r="A169" s="100" t="s">
        <v>68</v>
      </c>
      <c r="B169" s="101"/>
      <c r="C169" s="102">
        <f>+C166</f>
        <v>65075</v>
      </c>
      <c r="D169" s="72">
        <f>SUM(D168:D168)</f>
        <v>0</v>
      </c>
      <c r="E169" s="120">
        <f>SUM(E166:E168)</f>
        <v>65075</v>
      </c>
    </row>
    <row r="170" spans="1:6" ht="12.75" x14ac:dyDescent="0.2">
      <c r="A170" s="109"/>
      <c r="B170" s="110"/>
      <c r="C170" s="111"/>
      <c r="D170" s="18"/>
      <c r="E170" s="200"/>
    </row>
    <row r="171" spans="1:6" ht="12.75" x14ac:dyDescent="0.2">
      <c r="A171" s="109"/>
      <c r="B171" s="110"/>
      <c r="C171" s="111"/>
      <c r="D171" s="18"/>
      <c r="E171" s="200"/>
    </row>
    <row r="172" spans="1:6" ht="12" x14ac:dyDescent="0.2">
      <c r="A172" s="90" t="s">
        <v>74</v>
      </c>
      <c r="B172" s="168" t="s">
        <v>75</v>
      </c>
      <c r="D172" s="63"/>
      <c r="E172" s="113"/>
    </row>
    <row r="173" spans="1:6" ht="12" x14ac:dyDescent="0.2">
      <c r="A173" s="90" t="s">
        <v>76</v>
      </c>
      <c r="B173" s="223" t="s">
        <v>232</v>
      </c>
      <c r="D173" s="63"/>
      <c r="E173" s="113"/>
      <c r="F173" s="108"/>
    </row>
    <row r="174" spans="1:6" ht="18" customHeight="1" x14ac:dyDescent="0.2">
      <c r="B174" s="224"/>
      <c r="D174" s="63"/>
      <c r="E174" s="113"/>
    </row>
    <row r="175" spans="1:6" ht="12.75" x14ac:dyDescent="0.2">
      <c r="A175" s="74" t="s">
        <v>28</v>
      </c>
      <c r="B175" s="75" t="s">
        <v>29</v>
      </c>
      <c r="C175" s="73"/>
      <c r="D175" s="220" t="s">
        <v>159</v>
      </c>
      <c r="E175" s="120" t="s">
        <v>200</v>
      </c>
    </row>
    <row r="176" spans="1:6" ht="12.75" x14ac:dyDescent="0.2">
      <c r="A176" s="74"/>
      <c r="B176" s="85" t="s">
        <v>139</v>
      </c>
      <c r="C176" s="73"/>
      <c r="D176" s="72"/>
      <c r="E176" s="120"/>
    </row>
    <row r="177" spans="1:5" ht="12.75" x14ac:dyDescent="0.2">
      <c r="A177" s="94" t="s">
        <v>71</v>
      </c>
      <c r="B177" s="95" t="s">
        <v>143</v>
      </c>
      <c r="C177" s="96">
        <f>+C178</f>
        <v>500</v>
      </c>
      <c r="D177" s="92"/>
      <c r="E177" s="120"/>
    </row>
    <row r="178" spans="1:5" ht="22.5" x14ac:dyDescent="0.2">
      <c r="A178" s="74" t="s">
        <v>72</v>
      </c>
      <c r="B178" s="75" t="s">
        <v>215</v>
      </c>
      <c r="C178" s="73">
        <f>+C179</f>
        <v>500</v>
      </c>
      <c r="D178" s="126"/>
      <c r="E178" s="121"/>
    </row>
    <row r="179" spans="1:5" ht="12.75" x14ac:dyDescent="0.2">
      <c r="A179" s="76" t="s">
        <v>77</v>
      </c>
      <c r="B179" s="77" t="s">
        <v>184</v>
      </c>
      <c r="C179" s="72">
        <v>500</v>
      </c>
      <c r="D179" s="126">
        <v>0</v>
      </c>
      <c r="E179" s="120">
        <f>+C179+D179</f>
        <v>500</v>
      </c>
    </row>
    <row r="180" spans="1:5" ht="12.75" x14ac:dyDescent="0.2">
      <c r="A180" s="94" t="s">
        <v>79</v>
      </c>
      <c r="B180" s="95" t="s">
        <v>141</v>
      </c>
      <c r="C180" s="96">
        <f>+C182</f>
        <v>9000</v>
      </c>
      <c r="D180" s="126"/>
      <c r="E180" s="120"/>
    </row>
    <row r="181" spans="1:5" ht="12.75" x14ac:dyDescent="0.2">
      <c r="A181" s="74" t="s">
        <v>80</v>
      </c>
      <c r="B181" s="75" t="s">
        <v>233</v>
      </c>
      <c r="C181" s="73">
        <f>+C182</f>
        <v>9000</v>
      </c>
      <c r="D181" s="126"/>
      <c r="E181" s="120"/>
    </row>
    <row r="182" spans="1:5" ht="12.75" x14ac:dyDescent="0.2">
      <c r="A182" s="76" t="s">
        <v>234</v>
      </c>
      <c r="B182" s="77" t="s">
        <v>235</v>
      </c>
      <c r="C182" s="72">
        <v>9000</v>
      </c>
      <c r="D182" s="126">
        <v>0</v>
      </c>
      <c r="E182" s="120">
        <f>+C182+D182</f>
        <v>9000</v>
      </c>
    </row>
    <row r="183" spans="1:5" ht="12.75" x14ac:dyDescent="0.2">
      <c r="A183" s="100" t="s">
        <v>68</v>
      </c>
      <c r="B183" s="101"/>
      <c r="C183" s="102">
        <f>+C180+C177</f>
        <v>9500</v>
      </c>
      <c r="D183" s="72">
        <f>SUM(D179:D182)</f>
        <v>0</v>
      </c>
      <c r="E183" s="120">
        <f>SUM(E179:E182)</f>
        <v>9500</v>
      </c>
    </row>
    <row r="184" spans="1:5" ht="12.75" x14ac:dyDescent="0.2">
      <c r="A184" s="109"/>
      <c r="B184" s="110"/>
      <c r="C184" s="111"/>
      <c r="D184" s="18"/>
      <c r="E184" s="200"/>
    </row>
    <row r="185" spans="1:5" ht="12.75" x14ac:dyDescent="0.2">
      <c r="A185" s="109"/>
      <c r="B185" s="110"/>
      <c r="C185" s="111"/>
      <c r="D185" s="18"/>
      <c r="E185" s="200"/>
    </row>
    <row r="186" spans="1:5" ht="12" x14ac:dyDescent="0.2">
      <c r="A186" s="90" t="s">
        <v>74</v>
      </c>
      <c r="B186" s="210" t="s">
        <v>275</v>
      </c>
      <c r="D186" s="63"/>
      <c r="E186" s="113"/>
    </row>
    <row r="187" spans="1:5" ht="12" x14ac:dyDescent="0.2">
      <c r="A187" s="90" t="s">
        <v>76</v>
      </c>
      <c r="B187" s="225" t="s">
        <v>236</v>
      </c>
      <c r="D187" s="63"/>
      <c r="E187" s="113"/>
    </row>
    <row r="188" spans="1:5" ht="15.75" customHeight="1" x14ac:dyDescent="0.2">
      <c r="B188" s="225"/>
      <c r="D188" s="63"/>
      <c r="E188" s="113"/>
    </row>
    <row r="189" spans="1:5" ht="12.75" x14ac:dyDescent="0.2">
      <c r="A189" s="74" t="s">
        <v>28</v>
      </c>
      <c r="B189" s="75" t="s">
        <v>29</v>
      </c>
      <c r="C189" s="73"/>
      <c r="D189" s="220" t="s">
        <v>159</v>
      </c>
      <c r="E189" s="120" t="s">
        <v>200</v>
      </c>
    </row>
    <row r="190" spans="1:5" ht="12.75" x14ac:dyDescent="0.2">
      <c r="A190" s="74"/>
      <c r="B190" s="85" t="s">
        <v>139</v>
      </c>
      <c r="C190" s="73"/>
      <c r="D190" s="72"/>
      <c r="E190" s="120"/>
    </row>
    <row r="191" spans="1:5" ht="12.75" x14ac:dyDescent="0.2">
      <c r="A191" s="94" t="s">
        <v>71</v>
      </c>
      <c r="B191" s="95" t="s">
        <v>143</v>
      </c>
      <c r="C191" s="96">
        <f>C192</f>
        <v>7500</v>
      </c>
      <c r="D191" s="92"/>
      <c r="E191" s="120"/>
    </row>
    <row r="192" spans="1:5" ht="12.75" x14ac:dyDescent="0.2">
      <c r="A192" s="74" t="s">
        <v>73</v>
      </c>
      <c r="B192" s="75" t="s">
        <v>78</v>
      </c>
      <c r="C192" s="73">
        <f>SUM(C193:C193)</f>
        <v>7500</v>
      </c>
      <c r="D192" s="126"/>
      <c r="E192" s="120"/>
    </row>
    <row r="193" spans="1:5" ht="12.75" x14ac:dyDescent="0.2">
      <c r="A193" s="76" t="s">
        <v>216</v>
      </c>
      <c r="B193" s="77" t="s">
        <v>217</v>
      </c>
      <c r="C193" s="72">
        <v>7500</v>
      </c>
      <c r="D193" s="126">
        <v>0</v>
      </c>
      <c r="E193" s="120">
        <f>+C193+D193</f>
        <v>7500</v>
      </c>
    </row>
    <row r="194" spans="1:5" ht="12.75" x14ac:dyDescent="0.2">
      <c r="A194" s="100" t="s">
        <v>68</v>
      </c>
      <c r="B194" s="101"/>
      <c r="C194" s="102">
        <f>C191</f>
        <v>7500</v>
      </c>
      <c r="D194" s="72">
        <f>SUM(D192:D193)</f>
        <v>0</v>
      </c>
      <c r="E194" s="120">
        <f>SUM(E191:E193)</f>
        <v>7500</v>
      </c>
    </row>
    <row r="195" spans="1:5" ht="12.75" x14ac:dyDescent="0.2">
      <c r="A195" s="109"/>
      <c r="B195" s="110"/>
      <c r="C195" s="111"/>
      <c r="D195" s="18"/>
      <c r="E195" s="200"/>
    </row>
    <row r="196" spans="1:5" ht="12" x14ac:dyDescent="0.2">
      <c r="A196" s="90" t="s">
        <v>74</v>
      </c>
      <c r="B196" s="210" t="s">
        <v>275</v>
      </c>
      <c r="D196" s="63"/>
      <c r="E196" s="113"/>
    </row>
    <row r="197" spans="1:5" ht="30" x14ac:dyDescent="0.25">
      <c r="A197" s="90" t="s">
        <v>76</v>
      </c>
      <c r="B197" s="203" t="s">
        <v>237</v>
      </c>
      <c r="D197" s="63"/>
      <c r="E197" s="113"/>
    </row>
    <row r="198" spans="1:5" ht="12" customHeight="1" x14ac:dyDescent="0.25">
      <c r="B198" s="204"/>
      <c r="D198" s="63"/>
      <c r="E198" s="113"/>
    </row>
    <row r="199" spans="1:5" ht="12.75" customHeight="1" x14ac:dyDescent="0.2">
      <c r="A199" s="74" t="s">
        <v>28</v>
      </c>
      <c r="B199" s="75" t="s">
        <v>29</v>
      </c>
      <c r="C199" s="73"/>
      <c r="D199" s="220" t="s">
        <v>159</v>
      </c>
      <c r="E199" s="120" t="s">
        <v>200</v>
      </c>
    </row>
    <row r="200" spans="1:5" ht="12.75" x14ac:dyDescent="0.2">
      <c r="A200" s="74"/>
      <c r="B200" s="85" t="s">
        <v>139</v>
      </c>
      <c r="C200" s="73"/>
      <c r="D200" s="72"/>
      <c r="E200" s="120"/>
    </row>
    <row r="201" spans="1:5" ht="12.75" x14ac:dyDescent="0.2">
      <c r="A201" s="94" t="s">
        <v>71</v>
      </c>
      <c r="B201" s="95" t="s">
        <v>143</v>
      </c>
      <c r="C201" s="96">
        <f>+C202+C204</f>
        <v>2200</v>
      </c>
      <c r="D201" s="92"/>
      <c r="E201" s="120"/>
    </row>
    <row r="202" spans="1:5" ht="22.5" x14ac:dyDescent="0.2">
      <c r="A202" s="74" t="s">
        <v>72</v>
      </c>
      <c r="B202" s="75" t="s">
        <v>215</v>
      </c>
      <c r="C202" s="73">
        <f>SUM(C203:C203)</f>
        <v>2000</v>
      </c>
      <c r="D202" s="126"/>
      <c r="E202" s="121"/>
    </row>
    <row r="203" spans="1:5" ht="12.75" x14ac:dyDescent="0.2">
      <c r="A203" s="76" t="s">
        <v>77</v>
      </c>
      <c r="B203" s="77" t="s">
        <v>184</v>
      </c>
      <c r="C203" s="72">
        <v>2000</v>
      </c>
      <c r="D203" s="126">
        <v>0</v>
      </c>
      <c r="E203" s="120">
        <f>+C203+D203</f>
        <v>2000</v>
      </c>
    </row>
    <row r="204" spans="1:5" ht="12.75" x14ac:dyDescent="0.2">
      <c r="A204" s="74" t="s">
        <v>73</v>
      </c>
      <c r="B204" s="75" t="s">
        <v>78</v>
      </c>
      <c r="C204" s="73">
        <f>SUM(C205:C205)</f>
        <v>200</v>
      </c>
      <c r="D204" s="126"/>
      <c r="E204" s="120"/>
    </row>
    <row r="205" spans="1:5" ht="12.75" x14ac:dyDescent="0.2">
      <c r="A205" s="76" t="s">
        <v>216</v>
      </c>
      <c r="B205" s="77" t="s">
        <v>217</v>
      </c>
      <c r="C205" s="72">
        <v>200</v>
      </c>
      <c r="D205" s="126">
        <v>0</v>
      </c>
      <c r="E205" s="120">
        <f>+C205+D205</f>
        <v>200</v>
      </c>
    </row>
    <row r="206" spans="1:5" ht="12.75" x14ac:dyDescent="0.2">
      <c r="A206" s="76"/>
      <c r="B206" s="85" t="s">
        <v>238</v>
      </c>
      <c r="C206" s="72"/>
      <c r="D206" s="126"/>
      <c r="E206" s="120"/>
    </row>
    <row r="207" spans="1:5" ht="12.75" x14ac:dyDescent="0.2">
      <c r="A207" s="94" t="s">
        <v>202</v>
      </c>
      <c r="B207" s="95" t="s">
        <v>239</v>
      </c>
      <c r="C207" s="96">
        <f>+C208</f>
        <v>980.17</v>
      </c>
      <c r="D207" s="126"/>
      <c r="E207" s="120"/>
    </row>
    <row r="208" spans="1:5" ht="12.75" x14ac:dyDescent="0.2">
      <c r="A208" s="74" t="s">
        <v>203</v>
      </c>
      <c r="B208" s="75" t="s">
        <v>204</v>
      </c>
      <c r="C208" s="73">
        <f>SUM(C209:C209)</f>
        <v>980.17</v>
      </c>
      <c r="D208" s="126"/>
      <c r="E208" s="120"/>
    </row>
    <row r="209" spans="1:5" ht="12.75" x14ac:dyDescent="0.2">
      <c r="A209" s="76" t="s">
        <v>240</v>
      </c>
      <c r="B209" s="77" t="s">
        <v>241</v>
      </c>
      <c r="C209" s="72">
        <v>980.17</v>
      </c>
      <c r="D209" s="126">
        <v>0</v>
      </c>
      <c r="E209" s="120">
        <f>+C209+D209</f>
        <v>980.17</v>
      </c>
    </row>
    <row r="210" spans="1:5" ht="12.75" x14ac:dyDescent="0.2">
      <c r="A210" s="100" t="s">
        <v>68</v>
      </c>
      <c r="B210" s="101"/>
      <c r="C210" s="102">
        <f>+C201+C207</f>
        <v>3180.17</v>
      </c>
      <c r="D210" s="72">
        <f>SUM(D203:D209)</f>
        <v>0</v>
      </c>
      <c r="E210" s="120">
        <f>SUM(E201:E209)</f>
        <v>3180.17</v>
      </c>
    </row>
    <row r="211" spans="1:5" ht="12.75" x14ac:dyDescent="0.2">
      <c r="A211" s="109"/>
      <c r="B211" s="110"/>
      <c r="C211" s="111"/>
      <c r="D211" s="18"/>
      <c r="E211" s="200"/>
    </row>
    <row r="212" spans="1:5" ht="12.75" customHeight="1" x14ac:dyDescent="0.2">
      <c r="A212" s="109"/>
      <c r="B212" s="110"/>
      <c r="C212" s="111"/>
      <c r="D212" s="18"/>
      <c r="E212" s="200"/>
    </row>
    <row r="213" spans="1:5" ht="12.75" x14ac:dyDescent="0.2">
      <c r="A213" s="90" t="s">
        <v>247</v>
      </c>
      <c r="B213" s="210" t="s">
        <v>75</v>
      </c>
      <c r="D213" s="63"/>
      <c r="E213" s="112"/>
    </row>
    <row r="214" spans="1:5" ht="12.75" x14ac:dyDescent="0.2">
      <c r="A214" s="90" t="s">
        <v>76</v>
      </c>
      <c r="B214" s="226" t="s">
        <v>262</v>
      </c>
      <c r="C214" s="226"/>
      <c r="D214" s="63"/>
      <c r="E214" s="112"/>
    </row>
    <row r="215" spans="1:5" ht="12.75" x14ac:dyDescent="0.2">
      <c r="D215" s="63"/>
      <c r="E215" s="112"/>
    </row>
    <row r="216" spans="1:5" ht="12.75" x14ac:dyDescent="0.2">
      <c r="A216" s="74" t="s">
        <v>28</v>
      </c>
      <c r="B216" s="75" t="s">
        <v>29</v>
      </c>
      <c r="C216" s="73"/>
      <c r="D216" s="220" t="s">
        <v>159</v>
      </c>
      <c r="E216" s="120" t="s">
        <v>200</v>
      </c>
    </row>
    <row r="217" spans="1:5" ht="12.75" x14ac:dyDescent="0.2">
      <c r="A217" s="74"/>
      <c r="B217" s="85" t="s">
        <v>139</v>
      </c>
      <c r="C217" s="73"/>
      <c r="D217" s="126"/>
      <c r="E217" s="120"/>
    </row>
    <row r="218" spans="1:5" ht="12.75" x14ac:dyDescent="0.2">
      <c r="A218" s="94" t="s">
        <v>248</v>
      </c>
      <c r="B218" s="95" t="s">
        <v>249</v>
      </c>
      <c r="C218" s="96">
        <f>+C219+C221+C224</f>
        <v>7416.12</v>
      </c>
      <c r="D218" s="208"/>
      <c r="E218" s="120"/>
    </row>
    <row r="219" spans="1:5" ht="12.75" x14ac:dyDescent="0.2">
      <c r="A219" s="74" t="s">
        <v>250</v>
      </c>
      <c r="B219" s="75" t="s">
        <v>251</v>
      </c>
      <c r="C219" s="73">
        <f>+C220</f>
        <v>5520</v>
      </c>
      <c r="D219" s="126"/>
      <c r="E219" s="120"/>
    </row>
    <row r="220" spans="1:5" ht="12.75" x14ac:dyDescent="0.2">
      <c r="A220" s="76" t="s">
        <v>252</v>
      </c>
      <c r="B220" s="77" t="s">
        <v>253</v>
      </c>
      <c r="C220" s="72">
        <f>+DISTRIBUTIVO!E22</f>
        <v>5520</v>
      </c>
      <c r="D220" s="209"/>
      <c r="E220" s="120">
        <f>+C220+D220</f>
        <v>5520</v>
      </c>
    </row>
    <row r="221" spans="1:5" ht="12.75" x14ac:dyDescent="0.2">
      <c r="A221" s="78" t="s">
        <v>254</v>
      </c>
      <c r="B221" s="79" t="s">
        <v>37</v>
      </c>
      <c r="C221" s="73">
        <f>SUM(C222:C223)</f>
        <v>920</v>
      </c>
      <c r="D221" s="209"/>
      <c r="E221" s="120"/>
    </row>
    <row r="222" spans="1:5" ht="12.75" x14ac:dyDescent="0.2">
      <c r="A222" s="80" t="s">
        <v>255</v>
      </c>
      <c r="B222" s="81" t="s">
        <v>39</v>
      </c>
      <c r="C222" s="72">
        <f>+DISTRIBUTIVO!F22</f>
        <v>460</v>
      </c>
      <c r="D222" s="126"/>
      <c r="E222" s="120">
        <f>+C222+D222</f>
        <v>460</v>
      </c>
    </row>
    <row r="223" spans="1:5" ht="12.75" x14ac:dyDescent="0.2">
      <c r="A223" s="80" t="s">
        <v>256</v>
      </c>
      <c r="B223" s="81" t="s">
        <v>41</v>
      </c>
      <c r="C223" s="72">
        <f>+DISTRIBUTIVO!G22</f>
        <v>460</v>
      </c>
      <c r="D223" s="209"/>
      <c r="E223" s="120">
        <f>+C223+D223</f>
        <v>460</v>
      </c>
    </row>
    <row r="224" spans="1:5" ht="12.75" x14ac:dyDescent="0.2">
      <c r="A224" s="74" t="s">
        <v>257</v>
      </c>
      <c r="B224" s="75" t="s">
        <v>43</v>
      </c>
      <c r="C224" s="73">
        <f>SUM(C225:C226)</f>
        <v>976.12</v>
      </c>
      <c r="D224" s="126"/>
      <c r="E224" s="120"/>
    </row>
    <row r="225" spans="1:5" ht="12.75" x14ac:dyDescent="0.2">
      <c r="A225" s="82" t="s">
        <v>258</v>
      </c>
      <c r="B225" s="83" t="s">
        <v>45</v>
      </c>
      <c r="C225" s="72">
        <f>+DISTRIBUTIVO!I22</f>
        <v>516.12</v>
      </c>
      <c r="D225" s="126"/>
      <c r="E225" s="120">
        <f>+C225+D225</f>
        <v>516.12</v>
      </c>
    </row>
    <row r="226" spans="1:5" ht="12.75" x14ac:dyDescent="0.2">
      <c r="A226" s="82" t="s">
        <v>259</v>
      </c>
      <c r="B226" s="83" t="s">
        <v>47</v>
      </c>
      <c r="C226" s="72">
        <f>+DISTRIBUTIVO!H22</f>
        <v>460</v>
      </c>
      <c r="D226" s="126"/>
      <c r="E226" s="120">
        <f>+C226+D226</f>
        <v>460</v>
      </c>
    </row>
    <row r="227" spans="1:5" ht="12.75" x14ac:dyDescent="0.2">
      <c r="A227" s="94" t="s">
        <v>71</v>
      </c>
      <c r="B227" s="95" t="s">
        <v>143</v>
      </c>
      <c r="C227" s="96">
        <f>+C230</f>
        <v>1800</v>
      </c>
      <c r="D227" s="126"/>
      <c r="E227" s="120"/>
    </row>
    <row r="228" spans="1:5" ht="12.75" x14ac:dyDescent="0.2">
      <c r="A228" s="74" t="s">
        <v>265</v>
      </c>
      <c r="B228" s="75" t="s">
        <v>267</v>
      </c>
      <c r="C228" s="73">
        <f>SUM(C229:C229)</f>
        <v>2000</v>
      </c>
      <c r="D228" s="126"/>
      <c r="E228" s="121"/>
    </row>
    <row r="229" spans="1:5" ht="12.75" x14ac:dyDescent="0.2">
      <c r="A229" s="76" t="s">
        <v>266</v>
      </c>
      <c r="B229" s="77" t="s">
        <v>182</v>
      </c>
      <c r="C229" s="72">
        <v>2000</v>
      </c>
      <c r="D229" s="126">
        <v>0</v>
      </c>
      <c r="E229" s="120">
        <f>+C229+D229</f>
        <v>2000</v>
      </c>
    </row>
    <row r="230" spans="1:5" ht="22.5" x14ac:dyDescent="0.2">
      <c r="A230" s="74" t="s">
        <v>72</v>
      </c>
      <c r="B230" s="75" t="s">
        <v>215</v>
      </c>
      <c r="C230" s="73">
        <f>SUM(C231:C231)</f>
        <v>1800</v>
      </c>
      <c r="D230" s="126"/>
      <c r="E230" s="121"/>
    </row>
    <row r="231" spans="1:5" ht="12.75" x14ac:dyDescent="0.2">
      <c r="A231" s="76" t="s">
        <v>260</v>
      </c>
      <c r="B231" s="77" t="s">
        <v>261</v>
      </c>
      <c r="C231" s="72">
        <v>1800</v>
      </c>
      <c r="D231" s="126">
        <v>0</v>
      </c>
      <c r="E231" s="120">
        <f>+C231+D231</f>
        <v>1800</v>
      </c>
    </row>
    <row r="232" spans="1:5" ht="12.75" x14ac:dyDescent="0.2">
      <c r="A232" s="100" t="s">
        <v>68</v>
      </c>
      <c r="B232" s="101"/>
      <c r="C232" s="102">
        <f>+C218+C227</f>
        <v>9216.119999999999</v>
      </c>
      <c r="D232" s="72">
        <v>0</v>
      </c>
      <c r="E232" s="120">
        <f>SUM(E220:E231)</f>
        <v>11216.119999999999</v>
      </c>
    </row>
    <row r="233" spans="1:5" ht="12.75" x14ac:dyDescent="0.2">
      <c r="A233" s="109"/>
      <c r="B233" s="110"/>
      <c r="C233" s="111"/>
      <c r="D233" s="18"/>
      <c r="E233" s="200"/>
    </row>
    <row r="234" spans="1:5" ht="12.75" x14ac:dyDescent="0.2">
      <c r="A234" s="109"/>
      <c r="B234" s="110" t="s">
        <v>242</v>
      </c>
      <c r="C234" s="111">
        <f>+C210+C194+C183+C169+C157+C145+C133+C118+C105+C92+C81+C70+C55+C232</f>
        <v>267780.27400000003</v>
      </c>
      <c r="D234" s="219">
        <f>+D210+D194+D183+D169+D157+D145+D133+D118+D92+D81+D70+D55+D232</f>
        <v>0</v>
      </c>
      <c r="E234" s="200">
        <f>+C234+D234</f>
        <v>267780.27400000003</v>
      </c>
    </row>
    <row r="235" spans="1:5" ht="12" x14ac:dyDescent="0.2">
      <c r="B235" s="89"/>
      <c r="C235" s="19"/>
      <c r="D235" s="63"/>
    </row>
    <row r="236" spans="1:5" ht="12" x14ac:dyDescent="0.2">
      <c r="B236" s="89"/>
      <c r="C236" s="19"/>
      <c r="D236" s="61"/>
    </row>
    <row r="237" spans="1:5" ht="12" x14ac:dyDescent="0.2">
      <c r="B237" s="89" t="s">
        <v>88</v>
      </c>
      <c r="C237" s="19">
        <f>+INGRESOS!F49</f>
        <v>267780.27</v>
      </c>
      <c r="D237" s="63"/>
    </row>
    <row r="238" spans="1:5" ht="12" x14ac:dyDescent="0.2">
      <c r="A238" s="17"/>
      <c r="B238" s="26" t="s">
        <v>150</v>
      </c>
      <c r="C238" s="18">
        <f>+E234</f>
        <v>267780.27400000003</v>
      </c>
      <c r="D238" s="63"/>
    </row>
    <row r="239" spans="1:5" ht="12" x14ac:dyDescent="0.2">
      <c r="A239" s="17"/>
      <c r="B239" s="89" t="s">
        <v>243</v>
      </c>
      <c r="C239" s="19">
        <f>+C237-C238</f>
        <v>-4.0000000153668225E-3</v>
      </c>
      <c r="D239" s="63"/>
    </row>
    <row r="240" spans="1:5" ht="12" x14ac:dyDescent="0.2">
      <c r="A240" s="17"/>
      <c r="D240" s="63"/>
    </row>
    <row r="241" spans="1:5" ht="12" x14ac:dyDescent="0.2">
      <c r="A241" s="17"/>
      <c r="B241" s="91"/>
      <c r="C241" s="91"/>
      <c r="D241" s="61"/>
    </row>
    <row r="242" spans="1:5" ht="12" x14ac:dyDescent="0.2">
      <c r="A242" s="17"/>
      <c r="C242" s="19"/>
      <c r="D242" s="63"/>
    </row>
    <row r="243" spans="1:5" ht="12" x14ac:dyDescent="0.2">
      <c r="A243" s="17"/>
      <c r="C243" s="19"/>
      <c r="D243" s="63"/>
    </row>
    <row r="244" spans="1:5" ht="12" x14ac:dyDescent="0.2">
      <c r="A244" s="17"/>
      <c r="C244" s="19"/>
      <c r="D244" s="63"/>
    </row>
    <row r="245" spans="1:5" ht="12" x14ac:dyDescent="0.2">
      <c r="A245" s="17"/>
      <c r="C245" s="19"/>
      <c r="D245" s="63"/>
    </row>
    <row r="246" spans="1:5" ht="12" x14ac:dyDescent="0.2">
      <c r="A246" s="17"/>
      <c r="C246" s="19"/>
      <c r="D246" s="63"/>
    </row>
    <row r="247" spans="1:5" ht="12" x14ac:dyDescent="0.2">
      <c r="A247" s="17"/>
      <c r="B247" s="89"/>
      <c r="C247" s="19"/>
      <c r="D247" s="63"/>
      <c r="E247" s="20"/>
    </row>
    <row r="248" spans="1:5" ht="12" x14ac:dyDescent="0.2">
      <c r="A248" s="17"/>
      <c r="C248" s="19"/>
      <c r="D248" s="63"/>
    </row>
    <row r="249" spans="1:5" ht="12" x14ac:dyDescent="0.2">
      <c r="A249" s="17"/>
      <c r="C249" s="19"/>
      <c r="D249" s="63"/>
    </row>
    <row r="250" spans="1:5" ht="12" x14ac:dyDescent="0.2">
      <c r="A250" s="17"/>
      <c r="C250" s="19"/>
      <c r="D250" s="63"/>
    </row>
    <row r="251" spans="1:5" ht="12" x14ac:dyDescent="0.2">
      <c r="A251" s="17"/>
      <c r="D251" s="63"/>
    </row>
    <row r="252" spans="1:5" ht="12" x14ac:dyDescent="0.2">
      <c r="A252" s="17"/>
      <c r="D252" s="61"/>
    </row>
    <row r="253" spans="1:5" ht="12" x14ac:dyDescent="0.2">
      <c r="A253" s="17"/>
      <c r="D253" s="63"/>
    </row>
    <row r="254" spans="1:5" ht="12" x14ac:dyDescent="0.2">
      <c r="A254" s="17"/>
      <c r="B254" s="17"/>
      <c r="C254" s="17"/>
      <c r="D254" s="63"/>
    </row>
    <row r="255" spans="1:5" ht="12" x14ac:dyDescent="0.2">
      <c r="A255" s="17"/>
      <c r="B255" s="17"/>
      <c r="C255" s="17"/>
      <c r="D255" s="63"/>
    </row>
    <row r="256" spans="1:5" ht="12" x14ac:dyDescent="0.2">
      <c r="A256" s="17"/>
      <c r="B256" s="17"/>
      <c r="C256" s="17"/>
      <c r="D256" s="63"/>
    </row>
    <row r="257" spans="1:4" ht="12" x14ac:dyDescent="0.2">
      <c r="A257" s="17"/>
      <c r="B257" s="17"/>
      <c r="C257" s="17"/>
      <c r="D257" s="63"/>
    </row>
    <row r="258" spans="1:4" ht="12" x14ac:dyDescent="0.2">
      <c r="A258" s="17"/>
      <c r="B258" s="17"/>
      <c r="C258" s="17"/>
      <c r="D258" s="63"/>
    </row>
    <row r="259" spans="1:4" ht="12" x14ac:dyDescent="0.2">
      <c r="A259" s="17"/>
      <c r="B259" s="17"/>
      <c r="C259" s="17"/>
      <c r="D259" s="63"/>
    </row>
    <row r="260" spans="1:4" ht="12" x14ac:dyDescent="0.2">
      <c r="A260" s="17"/>
      <c r="B260" s="17"/>
      <c r="C260" s="17"/>
      <c r="D260" s="63"/>
    </row>
    <row r="261" spans="1:4" ht="12" x14ac:dyDescent="0.2">
      <c r="A261" s="17"/>
      <c r="B261" s="17"/>
      <c r="C261" s="17"/>
      <c r="D261" s="63"/>
    </row>
    <row r="262" spans="1:4" ht="12" x14ac:dyDescent="0.2">
      <c r="A262" s="17"/>
      <c r="B262" s="17"/>
      <c r="C262" s="17"/>
      <c r="D262" s="63"/>
    </row>
    <row r="263" spans="1:4" ht="12" x14ac:dyDescent="0.2">
      <c r="A263" s="17"/>
      <c r="B263" s="17"/>
      <c r="C263" s="17"/>
      <c r="D263" s="61"/>
    </row>
    <row r="264" spans="1:4" ht="12" x14ac:dyDescent="0.2">
      <c r="A264" s="17"/>
      <c r="B264" s="17"/>
      <c r="C264" s="17"/>
      <c r="D264" s="63"/>
    </row>
    <row r="265" spans="1:4" ht="12" x14ac:dyDescent="0.2">
      <c r="A265" s="17"/>
      <c r="B265" s="17"/>
      <c r="C265" s="17"/>
      <c r="D265" s="61"/>
    </row>
    <row r="266" spans="1:4" ht="12" x14ac:dyDescent="0.2">
      <c r="A266" s="17"/>
      <c r="B266" s="17"/>
      <c r="C266" s="17"/>
      <c r="D266" s="63"/>
    </row>
    <row r="267" spans="1:4" ht="12" x14ac:dyDescent="0.2">
      <c r="A267" s="17"/>
      <c r="B267" s="17"/>
      <c r="C267" s="17"/>
      <c r="D267" s="63"/>
    </row>
    <row r="268" spans="1:4" ht="12" x14ac:dyDescent="0.2">
      <c r="A268" s="17"/>
      <c r="B268" s="17"/>
      <c r="C268" s="17"/>
      <c r="D268" s="63"/>
    </row>
    <row r="269" spans="1:4" ht="12" x14ac:dyDescent="0.2">
      <c r="A269" s="17"/>
      <c r="B269" s="17"/>
      <c r="C269" s="17"/>
      <c r="D269" s="63"/>
    </row>
    <row r="270" spans="1:4" ht="12" x14ac:dyDescent="0.2">
      <c r="A270" s="17"/>
      <c r="B270" s="17"/>
      <c r="C270" s="17"/>
      <c r="D270" s="63"/>
    </row>
    <row r="271" spans="1:4" ht="12" x14ac:dyDescent="0.2">
      <c r="A271" s="17"/>
      <c r="B271" s="17"/>
      <c r="C271" s="17"/>
      <c r="D271" s="63"/>
    </row>
    <row r="272" spans="1:4" ht="12" x14ac:dyDescent="0.2">
      <c r="A272" s="17"/>
      <c r="B272" s="17"/>
      <c r="C272" s="17"/>
      <c r="D272" s="63"/>
    </row>
    <row r="273" spans="1:5" ht="12" x14ac:dyDescent="0.2">
      <c r="A273" s="17"/>
      <c r="B273" s="17"/>
      <c r="C273" s="17"/>
      <c r="D273" s="63"/>
    </row>
    <row r="274" spans="1:5" ht="12" x14ac:dyDescent="0.2">
      <c r="A274" s="17"/>
      <c r="B274" s="17"/>
      <c r="C274" s="17"/>
      <c r="D274" s="63"/>
    </row>
    <row r="275" spans="1:5" ht="12" x14ac:dyDescent="0.2">
      <c r="A275" s="17"/>
      <c r="B275" s="17"/>
      <c r="C275" s="17"/>
      <c r="D275" s="63"/>
      <c r="E275" s="108"/>
    </row>
    <row r="276" spans="1:5" ht="12" x14ac:dyDescent="0.2">
      <c r="A276" s="17"/>
      <c r="B276" s="17"/>
      <c r="C276" s="17"/>
      <c r="D276" s="61"/>
    </row>
    <row r="277" spans="1:5" ht="12" x14ac:dyDescent="0.2">
      <c r="A277" s="17"/>
      <c r="B277" s="17"/>
      <c r="C277" s="17"/>
      <c r="D277" s="63"/>
      <c r="E277" s="20"/>
    </row>
    <row r="278" spans="1:5" ht="12" x14ac:dyDescent="0.2">
      <c r="A278" s="17"/>
      <c r="B278" s="17"/>
      <c r="C278" s="17"/>
      <c r="D278" s="63"/>
      <c r="E278" s="108"/>
    </row>
    <row r="279" spans="1:5" ht="12" x14ac:dyDescent="0.2">
      <c r="A279" s="17"/>
      <c r="B279" s="17"/>
      <c r="C279" s="17"/>
      <c r="D279" s="63"/>
      <c r="E279" s="108"/>
    </row>
    <row r="280" spans="1:5" ht="12" x14ac:dyDescent="0.2">
      <c r="A280" s="17"/>
      <c r="B280" s="17"/>
      <c r="C280" s="17"/>
      <c r="D280" s="63"/>
    </row>
    <row r="281" spans="1:5" ht="12" x14ac:dyDescent="0.2">
      <c r="A281" s="17"/>
      <c r="B281" s="17"/>
      <c r="C281" s="17"/>
      <c r="D281" s="63"/>
    </row>
    <row r="282" spans="1:5" ht="12" x14ac:dyDescent="0.2">
      <c r="A282" s="17"/>
      <c r="B282" s="17"/>
      <c r="C282" s="17"/>
      <c r="D282" s="63"/>
    </row>
    <row r="283" spans="1:5" ht="12" x14ac:dyDescent="0.2">
      <c r="A283" s="17"/>
      <c r="B283" s="17"/>
      <c r="C283" s="17"/>
      <c r="D283" s="63"/>
    </row>
    <row r="284" spans="1:5" ht="12" x14ac:dyDescent="0.2">
      <c r="A284" s="17"/>
      <c r="B284" s="17"/>
      <c r="C284" s="17"/>
      <c r="D284" s="63"/>
    </row>
    <row r="285" spans="1:5" ht="12" x14ac:dyDescent="0.2">
      <c r="A285" s="17"/>
      <c r="B285" s="17"/>
      <c r="C285" s="17"/>
      <c r="D285" s="63"/>
    </row>
    <row r="286" spans="1:5" ht="12" x14ac:dyDescent="0.2">
      <c r="A286" s="17"/>
      <c r="B286" s="17"/>
      <c r="C286" s="17"/>
      <c r="D286" s="63"/>
    </row>
    <row r="287" spans="1:5" ht="12" x14ac:dyDescent="0.2">
      <c r="A287" s="17"/>
      <c r="B287" s="17"/>
      <c r="C287" s="17"/>
      <c r="D287" s="61"/>
    </row>
    <row r="288" spans="1:5" ht="12" x14ac:dyDescent="0.2">
      <c r="A288" s="17"/>
      <c r="B288" s="17"/>
      <c r="C288" s="17"/>
      <c r="D288" s="63"/>
    </row>
    <row r="289" spans="1:4" ht="12" x14ac:dyDescent="0.2">
      <c r="A289" s="17"/>
      <c r="B289" s="17"/>
      <c r="C289" s="17"/>
      <c r="D289" s="63"/>
    </row>
    <row r="290" spans="1:4" ht="12" x14ac:dyDescent="0.2">
      <c r="A290" s="17"/>
      <c r="B290" s="17"/>
      <c r="C290" s="17"/>
      <c r="D290" s="63"/>
    </row>
    <row r="291" spans="1:4" ht="12" x14ac:dyDescent="0.2">
      <c r="A291" s="17"/>
      <c r="B291" s="17"/>
      <c r="C291" s="17"/>
      <c r="D291" s="63"/>
    </row>
    <row r="292" spans="1:4" ht="12" x14ac:dyDescent="0.2">
      <c r="A292" s="17"/>
      <c r="B292" s="17"/>
      <c r="C292" s="17"/>
      <c r="D292" s="63"/>
    </row>
    <row r="293" spans="1:4" ht="12" x14ac:dyDescent="0.2">
      <c r="A293" s="17"/>
      <c r="B293" s="17"/>
      <c r="C293" s="17"/>
      <c r="D293" s="63"/>
    </row>
    <row r="294" spans="1:4" ht="12" x14ac:dyDescent="0.2">
      <c r="A294" s="17"/>
      <c r="B294" s="17"/>
      <c r="C294" s="17"/>
      <c r="D294" s="63"/>
    </row>
    <row r="295" spans="1:4" ht="12" x14ac:dyDescent="0.2">
      <c r="A295" s="17"/>
      <c r="B295" s="17"/>
      <c r="C295" s="17"/>
      <c r="D295" s="63"/>
    </row>
    <row r="296" spans="1:4" ht="12" x14ac:dyDescent="0.2">
      <c r="A296" s="17"/>
      <c r="B296" s="17"/>
      <c r="C296" s="17"/>
      <c r="D296" s="63"/>
    </row>
    <row r="297" spans="1:4" ht="12" x14ac:dyDescent="0.2">
      <c r="A297" s="17"/>
      <c r="B297" s="17"/>
      <c r="C297" s="17"/>
      <c r="D297" s="63"/>
    </row>
    <row r="298" spans="1:4" ht="12" x14ac:dyDescent="0.2">
      <c r="A298" s="17"/>
      <c r="B298" s="17"/>
      <c r="C298" s="17"/>
      <c r="D298" s="61"/>
    </row>
    <row r="299" spans="1:4" ht="12" x14ac:dyDescent="0.2">
      <c r="A299" s="17"/>
      <c r="B299" s="17"/>
      <c r="C299" s="17"/>
      <c r="D299" s="62"/>
    </row>
    <row r="300" spans="1:4" ht="12" x14ac:dyDescent="0.2">
      <c r="A300" s="17"/>
      <c r="B300" s="17"/>
      <c r="C300" s="17"/>
      <c r="D300" s="63"/>
    </row>
    <row r="301" spans="1:4" ht="12" x14ac:dyDescent="0.2">
      <c r="A301" s="17"/>
      <c r="B301" s="17"/>
      <c r="C301" s="17"/>
      <c r="D301" s="63"/>
    </row>
    <row r="302" spans="1:4" ht="12" x14ac:dyDescent="0.2">
      <c r="A302" s="17"/>
      <c r="B302" s="17"/>
      <c r="C302" s="17"/>
      <c r="D302" s="63"/>
    </row>
    <row r="303" spans="1:4" ht="12" x14ac:dyDescent="0.2">
      <c r="A303" s="17"/>
      <c r="B303" s="17"/>
      <c r="C303" s="17"/>
      <c r="D303" s="63"/>
    </row>
    <row r="304" spans="1:4" ht="12" x14ac:dyDescent="0.2">
      <c r="A304" s="17"/>
      <c r="B304" s="17"/>
      <c r="C304" s="17"/>
      <c r="D304" s="63"/>
    </row>
    <row r="305" spans="1:4" ht="12" x14ac:dyDescent="0.2">
      <c r="A305" s="17"/>
      <c r="B305" s="17"/>
      <c r="C305" s="17"/>
      <c r="D305" s="63"/>
    </row>
    <row r="306" spans="1:4" ht="12" x14ac:dyDescent="0.2">
      <c r="A306" s="17"/>
      <c r="B306" s="17"/>
      <c r="C306" s="17"/>
      <c r="D306" s="61"/>
    </row>
    <row r="307" spans="1:4" ht="12" x14ac:dyDescent="0.2">
      <c r="A307" s="17"/>
      <c r="B307" s="17"/>
      <c r="C307" s="17"/>
      <c r="D307" s="63"/>
    </row>
    <row r="308" spans="1:4" ht="12" x14ac:dyDescent="0.2">
      <c r="A308" s="17"/>
      <c r="B308" s="17"/>
      <c r="C308" s="17"/>
      <c r="D308" s="63"/>
    </row>
    <row r="309" spans="1:4" ht="12" x14ac:dyDescent="0.2">
      <c r="A309" s="17"/>
      <c r="B309" s="17"/>
      <c r="C309" s="17"/>
      <c r="D309" s="63"/>
    </row>
    <row r="310" spans="1:4" ht="12" x14ac:dyDescent="0.2">
      <c r="A310" s="17"/>
      <c r="B310" s="17"/>
      <c r="C310" s="17"/>
      <c r="D310" s="63"/>
    </row>
    <row r="311" spans="1:4" ht="12" x14ac:dyDescent="0.2">
      <c r="A311" s="17"/>
      <c r="B311" s="17"/>
      <c r="C311" s="17"/>
      <c r="D311" s="63"/>
    </row>
    <row r="312" spans="1:4" ht="12" x14ac:dyDescent="0.2">
      <c r="A312" s="17"/>
      <c r="B312" s="17"/>
      <c r="C312" s="17"/>
      <c r="D312" s="63"/>
    </row>
    <row r="313" spans="1:4" ht="12" x14ac:dyDescent="0.2">
      <c r="A313" s="17"/>
      <c r="B313" s="17"/>
      <c r="C313" s="17"/>
      <c r="D313" s="61"/>
    </row>
    <row r="314" spans="1:4" ht="12" x14ac:dyDescent="0.2">
      <c r="A314" s="17"/>
      <c r="B314" s="17"/>
      <c r="C314" s="17"/>
      <c r="D314" s="61"/>
    </row>
    <row r="315" spans="1:4" ht="12" x14ac:dyDescent="0.2">
      <c r="A315" s="17"/>
      <c r="B315" s="17"/>
      <c r="C315" s="17"/>
      <c r="D315" s="61"/>
    </row>
    <row r="316" spans="1:4" ht="12" x14ac:dyDescent="0.2">
      <c r="A316" s="17"/>
      <c r="B316" s="17"/>
      <c r="C316" s="17"/>
      <c r="D316" s="61"/>
    </row>
    <row r="317" spans="1:4" ht="12" x14ac:dyDescent="0.2">
      <c r="A317" s="17"/>
      <c r="B317" s="17"/>
      <c r="C317" s="17"/>
      <c r="D317" s="61"/>
    </row>
    <row r="318" spans="1:4" ht="12" x14ac:dyDescent="0.2">
      <c r="A318" s="17"/>
      <c r="B318" s="17"/>
      <c r="C318" s="17"/>
      <c r="D318" s="61"/>
    </row>
    <row r="319" spans="1:4" ht="12" x14ac:dyDescent="0.2">
      <c r="A319" s="17"/>
      <c r="B319" s="17"/>
      <c r="C319" s="17"/>
      <c r="D319" s="63"/>
    </row>
    <row r="320" spans="1:4" ht="12" x14ac:dyDescent="0.2">
      <c r="A320" s="17"/>
      <c r="B320" s="17"/>
      <c r="C320" s="17"/>
      <c r="D320" s="63"/>
    </row>
    <row r="321" spans="1:4" ht="12" x14ac:dyDescent="0.2">
      <c r="A321" s="17"/>
      <c r="B321" s="17"/>
      <c r="C321" s="17"/>
      <c r="D321" s="63"/>
    </row>
    <row r="322" spans="1:4" ht="12" x14ac:dyDescent="0.2">
      <c r="A322" s="17"/>
      <c r="B322" s="17"/>
      <c r="C322" s="17"/>
      <c r="D322" s="63"/>
    </row>
    <row r="323" spans="1:4" ht="12" x14ac:dyDescent="0.2">
      <c r="A323" s="17"/>
      <c r="B323" s="17"/>
      <c r="C323" s="17"/>
      <c r="D323" s="63"/>
    </row>
    <row r="324" spans="1:4" ht="12" x14ac:dyDescent="0.2">
      <c r="A324" s="17"/>
      <c r="B324" s="17"/>
      <c r="C324" s="17"/>
      <c r="D324" s="63"/>
    </row>
    <row r="325" spans="1:4" ht="12" x14ac:dyDescent="0.2">
      <c r="A325" s="17"/>
      <c r="B325" s="17"/>
      <c r="C325" s="17"/>
      <c r="D325" s="63"/>
    </row>
    <row r="326" spans="1:4" ht="12" x14ac:dyDescent="0.2">
      <c r="A326" s="17"/>
      <c r="B326" s="17"/>
      <c r="C326" s="17"/>
      <c r="D326" s="63"/>
    </row>
    <row r="327" spans="1:4" ht="12" x14ac:dyDescent="0.2">
      <c r="A327" s="17"/>
      <c r="B327" s="17"/>
      <c r="C327" s="17"/>
      <c r="D327" s="63"/>
    </row>
    <row r="328" spans="1:4" ht="12" x14ac:dyDescent="0.2">
      <c r="A328" s="17"/>
      <c r="B328" s="17"/>
      <c r="C328" s="17"/>
      <c r="D328" s="63"/>
    </row>
    <row r="329" spans="1:4" ht="12" x14ac:dyDescent="0.2">
      <c r="A329" s="17"/>
      <c r="B329" s="17"/>
      <c r="C329" s="17"/>
      <c r="D329" s="63"/>
    </row>
    <row r="330" spans="1:4" ht="12" x14ac:dyDescent="0.2">
      <c r="A330" s="17"/>
      <c r="B330" s="17"/>
      <c r="C330" s="17"/>
      <c r="D330" s="63"/>
    </row>
    <row r="331" spans="1:4" ht="12" x14ac:dyDescent="0.2">
      <c r="A331" s="17"/>
      <c r="B331" s="17"/>
      <c r="C331" s="17"/>
      <c r="D331" s="63"/>
    </row>
    <row r="332" spans="1:4" ht="12" x14ac:dyDescent="0.2">
      <c r="A332" s="17"/>
      <c r="B332" s="17"/>
      <c r="C332" s="17"/>
      <c r="D332" s="63"/>
    </row>
    <row r="333" spans="1:4" ht="12" x14ac:dyDescent="0.2">
      <c r="A333" s="17"/>
      <c r="B333" s="17"/>
      <c r="C333" s="17"/>
      <c r="D333" s="63"/>
    </row>
    <row r="334" spans="1:4" ht="12" x14ac:dyDescent="0.2">
      <c r="A334" s="17"/>
      <c r="B334" s="17"/>
      <c r="C334" s="17"/>
      <c r="D334" s="63"/>
    </row>
    <row r="335" spans="1:4" ht="12" x14ac:dyDescent="0.2">
      <c r="A335" s="17"/>
      <c r="B335" s="17"/>
      <c r="C335" s="17"/>
      <c r="D335" s="63"/>
    </row>
    <row r="336" spans="1:4" ht="12" x14ac:dyDescent="0.2">
      <c r="A336" s="17"/>
      <c r="B336" s="17"/>
      <c r="C336" s="17"/>
      <c r="D336" s="63"/>
    </row>
    <row r="337" spans="1:4" ht="12" x14ac:dyDescent="0.2">
      <c r="A337" s="17"/>
      <c r="B337" s="17"/>
      <c r="C337" s="17"/>
      <c r="D337" s="63"/>
    </row>
    <row r="338" spans="1:4" ht="12" x14ac:dyDescent="0.2">
      <c r="A338" s="17"/>
      <c r="B338" s="17"/>
      <c r="C338" s="17"/>
      <c r="D338" s="63"/>
    </row>
    <row r="339" spans="1:4" ht="12" x14ac:dyDescent="0.2">
      <c r="A339" s="17"/>
      <c r="B339" s="17"/>
      <c r="C339" s="17"/>
      <c r="D339" s="63"/>
    </row>
    <row r="340" spans="1:4" ht="12" x14ac:dyDescent="0.2">
      <c r="A340" s="17"/>
      <c r="B340" s="17"/>
      <c r="C340" s="17"/>
      <c r="D340" s="63"/>
    </row>
    <row r="341" spans="1:4" ht="12" x14ac:dyDescent="0.2">
      <c r="A341" s="17"/>
      <c r="B341" s="17"/>
      <c r="C341" s="17"/>
      <c r="D341" s="63"/>
    </row>
    <row r="342" spans="1:4" ht="12" x14ac:dyDescent="0.2">
      <c r="A342" s="17"/>
      <c r="B342" s="17"/>
      <c r="C342" s="17"/>
      <c r="D342" s="63"/>
    </row>
    <row r="343" spans="1:4" ht="12" x14ac:dyDescent="0.2">
      <c r="A343" s="17"/>
      <c r="B343" s="17"/>
      <c r="C343" s="17"/>
      <c r="D343" s="63"/>
    </row>
    <row r="344" spans="1:4" ht="12" x14ac:dyDescent="0.2">
      <c r="A344" s="17"/>
      <c r="B344" s="17"/>
      <c r="C344" s="17"/>
      <c r="D344" s="63"/>
    </row>
    <row r="345" spans="1:4" ht="12" x14ac:dyDescent="0.2">
      <c r="A345" s="17"/>
      <c r="B345" s="17"/>
      <c r="C345" s="17"/>
      <c r="D345" s="63"/>
    </row>
    <row r="346" spans="1:4" ht="12" x14ac:dyDescent="0.2">
      <c r="A346" s="17"/>
      <c r="B346" s="17"/>
      <c r="C346" s="17"/>
      <c r="D346" s="63"/>
    </row>
    <row r="347" spans="1:4" ht="12" x14ac:dyDescent="0.2">
      <c r="A347" s="17"/>
      <c r="B347" s="17"/>
      <c r="C347" s="17"/>
      <c r="D347" s="63"/>
    </row>
    <row r="348" spans="1:4" ht="12" x14ac:dyDescent="0.2">
      <c r="A348" s="17"/>
      <c r="B348" s="17"/>
      <c r="C348" s="17"/>
      <c r="D348" s="63"/>
    </row>
    <row r="349" spans="1:4" ht="12" x14ac:dyDescent="0.2">
      <c r="A349" s="17"/>
      <c r="B349" s="17"/>
      <c r="C349" s="17"/>
      <c r="D349" s="63"/>
    </row>
    <row r="350" spans="1:4" ht="12" x14ac:dyDescent="0.2">
      <c r="A350" s="17"/>
      <c r="B350" s="17"/>
      <c r="C350" s="17"/>
      <c r="D350" s="63"/>
    </row>
    <row r="351" spans="1:4" ht="12" x14ac:dyDescent="0.2">
      <c r="A351" s="17"/>
      <c r="B351" s="17"/>
      <c r="C351" s="17"/>
      <c r="D351" s="63"/>
    </row>
    <row r="352" spans="1:4" ht="12" x14ac:dyDescent="0.2">
      <c r="A352" s="17"/>
      <c r="B352" s="17"/>
      <c r="C352" s="17"/>
      <c r="D352" s="63"/>
    </row>
    <row r="353" spans="1:4" ht="12" x14ac:dyDescent="0.2">
      <c r="A353" s="17"/>
      <c r="B353" s="17"/>
      <c r="C353" s="17"/>
      <c r="D353" s="63"/>
    </row>
    <row r="354" spans="1:4" ht="12" x14ac:dyDescent="0.2">
      <c r="A354" s="17"/>
      <c r="B354" s="17"/>
      <c r="C354" s="17"/>
      <c r="D354" s="63"/>
    </row>
    <row r="355" spans="1:4" ht="12" x14ac:dyDescent="0.2">
      <c r="A355" s="17"/>
      <c r="B355" s="17"/>
      <c r="C355" s="17"/>
      <c r="D355" s="63"/>
    </row>
    <row r="356" spans="1:4" ht="12" x14ac:dyDescent="0.2">
      <c r="A356" s="17"/>
      <c r="B356" s="17"/>
      <c r="C356" s="17"/>
      <c r="D356" s="63"/>
    </row>
    <row r="357" spans="1:4" ht="12" x14ac:dyDescent="0.2">
      <c r="A357" s="17"/>
      <c r="B357" s="17"/>
      <c r="C357" s="17"/>
      <c r="D357" s="63"/>
    </row>
    <row r="358" spans="1:4" ht="12" x14ac:dyDescent="0.2">
      <c r="A358" s="17"/>
      <c r="B358" s="17"/>
      <c r="C358" s="17"/>
      <c r="D358" s="63"/>
    </row>
    <row r="359" spans="1:4" ht="12" x14ac:dyDescent="0.2">
      <c r="A359" s="17"/>
      <c r="B359" s="17"/>
      <c r="C359" s="17"/>
      <c r="D359" s="63"/>
    </row>
    <row r="360" spans="1:4" ht="12" x14ac:dyDescent="0.2">
      <c r="A360" s="17"/>
      <c r="B360" s="17"/>
      <c r="C360" s="17"/>
      <c r="D360" s="63"/>
    </row>
    <row r="361" spans="1:4" ht="12" x14ac:dyDescent="0.2">
      <c r="A361" s="17"/>
      <c r="B361" s="17"/>
      <c r="C361" s="17"/>
      <c r="D361" s="63"/>
    </row>
    <row r="362" spans="1:4" ht="12" x14ac:dyDescent="0.2">
      <c r="A362" s="17"/>
      <c r="B362" s="17"/>
      <c r="C362" s="17"/>
      <c r="D362" s="63"/>
    </row>
    <row r="363" spans="1:4" ht="12" x14ac:dyDescent="0.2">
      <c r="A363" s="17"/>
      <c r="B363" s="17"/>
      <c r="C363" s="17"/>
      <c r="D363" s="63"/>
    </row>
    <row r="364" spans="1:4" ht="12" x14ac:dyDescent="0.2">
      <c r="A364" s="17"/>
      <c r="B364" s="17"/>
      <c r="C364" s="17"/>
      <c r="D364" s="63"/>
    </row>
    <row r="365" spans="1:4" ht="12" x14ac:dyDescent="0.2">
      <c r="A365" s="17"/>
      <c r="B365" s="17"/>
      <c r="C365" s="17"/>
      <c r="D365" s="63"/>
    </row>
    <row r="366" spans="1:4" ht="12" x14ac:dyDescent="0.2">
      <c r="A366" s="17"/>
      <c r="B366" s="17"/>
      <c r="C366" s="17"/>
      <c r="D366" s="63"/>
    </row>
    <row r="367" spans="1:4" ht="12" x14ac:dyDescent="0.2">
      <c r="A367" s="17"/>
      <c r="B367" s="17"/>
      <c r="C367" s="17"/>
      <c r="D367" s="63"/>
    </row>
    <row r="368" spans="1:4" ht="12" x14ac:dyDescent="0.2">
      <c r="A368" s="17"/>
      <c r="B368" s="17"/>
      <c r="C368" s="17"/>
      <c r="D368" s="63"/>
    </row>
    <row r="369" spans="1:4" ht="12" x14ac:dyDescent="0.2">
      <c r="A369" s="17"/>
      <c r="B369" s="17"/>
      <c r="C369" s="17"/>
      <c r="D369" s="63"/>
    </row>
    <row r="370" spans="1:4" ht="12" x14ac:dyDescent="0.2">
      <c r="A370" s="17"/>
      <c r="B370" s="17"/>
      <c r="C370" s="17"/>
      <c r="D370" s="63"/>
    </row>
    <row r="371" spans="1:4" ht="12" x14ac:dyDescent="0.2">
      <c r="A371" s="17"/>
      <c r="B371" s="17"/>
      <c r="C371" s="17"/>
      <c r="D371" s="63"/>
    </row>
    <row r="372" spans="1:4" ht="12" x14ac:dyDescent="0.2">
      <c r="A372" s="17"/>
      <c r="B372" s="17"/>
      <c r="C372" s="17"/>
      <c r="D372" s="63"/>
    </row>
    <row r="373" spans="1:4" ht="12" x14ac:dyDescent="0.2">
      <c r="A373" s="17"/>
      <c r="B373" s="17"/>
      <c r="C373" s="17"/>
      <c r="D373" s="63"/>
    </row>
    <row r="374" spans="1:4" ht="12" x14ac:dyDescent="0.2">
      <c r="A374" s="17"/>
      <c r="B374" s="17"/>
      <c r="C374" s="17"/>
      <c r="D374" s="63"/>
    </row>
    <row r="375" spans="1:4" ht="12" x14ac:dyDescent="0.2">
      <c r="A375" s="17"/>
      <c r="B375" s="17"/>
      <c r="C375" s="17"/>
      <c r="D375" s="63"/>
    </row>
    <row r="376" spans="1:4" ht="12" x14ac:dyDescent="0.2">
      <c r="A376" s="17"/>
      <c r="B376" s="17"/>
      <c r="C376" s="17"/>
      <c r="D376" s="63"/>
    </row>
    <row r="377" spans="1:4" ht="12" x14ac:dyDescent="0.2">
      <c r="A377" s="17"/>
      <c r="B377" s="17"/>
      <c r="C377" s="17"/>
      <c r="D377" s="63"/>
    </row>
    <row r="378" spans="1:4" ht="12" x14ac:dyDescent="0.2">
      <c r="A378" s="17"/>
      <c r="B378" s="17"/>
      <c r="C378" s="17"/>
      <c r="D378" s="63"/>
    </row>
    <row r="379" spans="1:4" ht="12" x14ac:dyDescent="0.2">
      <c r="A379" s="17"/>
      <c r="B379" s="17"/>
      <c r="C379" s="17"/>
      <c r="D379" s="63"/>
    </row>
    <row r="380" spans="1:4" ht="12" x14ac:dyDescent="0.2">
      <c r="A380" s="17"/>
      <c r="B380" s="17"/>
      <c r="C380" s="17"/>
      <c r="D380" s="63"/>
    </row>
    <row r="381" spans="1:4" ht="12" x14ac:dyDescent="0.2">
      <c r="A381" s="17"/>
      <c r="B381" s="17"/>
      <c r="C381" s="17"/>
      <c r="D381" s="63"/>
    </row>
    <row r="382" spans="1:4" ht="12" x14ac:dyDescent="0.2">
      <c r="A382" s="17"/>
      <c r="B382" s="17"/>
      <c r="C382" s="17"/>
      <c r="D382" s="63"/>
    </row>
    <row r="383" spans="1:4" ht="12" x14ac:dyDescent="0.2">
      <c r="A383" s="17"/>
      <c r="B383" s="17"/>
      <c r="C383" s="17"/>
      <c r="D383" s="63"/>
    </row>
    <row r="384" spans="1:4" ht="12" x14ac:dyDescent="0.2">
      <c r="A384" s="17"/>
      <c r="B384" s="17"/>
      <c r="C384" s="17"/>
      <c r="D384" s="63"/>
    </row>
    <row r="385" spans="1:4" ht="12" x14ac:dyDescent="0.2">
      <c r="A385" s="17"/>
      <c r="B385" s="17"/>
      <c r="C385" s="17"/>
      <c r="D385" s="63"/>
    </row>
    <row r="386" spans="1:4" ht="12" x14ac:dyDescent="0.2">
      <c r="A386" s="17"/>
      <c r="B386" s="17"/>
      <c r="C386" s="17"/>
      <c r="D386" s="63"/>
    </row>
    <row r="387" spans="1:4" ht="12" x14ac:dyDescent="0.2">
      <c r="A387" s="17"/>
      <c r="B387" s="17"/>
      <c r="C387" s="17"/>
      <c r="D387" s="63"/>
    </row>
    <row r="388" spans="1:4" ht="12" x14ac:dyDescent="0.2">
      <c r="A388" s="17"/>
      <c r="B388" s="17"/>
      <c r="C388" s="17"/>
      <c r="D388" s="63"/>
    </row>
    <row r="389" spans="1:4" ht="12" x14ac:dyDescent="0.2">
      <c r="A389" s="17"/>
      <c r="B389" s="17"/>
      <c r="C389" s="17"/>
      <c r="D389" s="63"/>
    </row>
    <row r="390" spans="1:4" ht="12" x14ac:dyDescent="0.2">
      <c r="A390" s="17"/>
      <c r="B390" s="17"/>
      <c r="C390" s="17"/>
      <c r="D390" s="63"/>
    </row>
    <row r="391" spans="1:4" ht="12" x14ac:dyDescent="0.2">
      <c r="A391" s="17"/>
      <c r="B391" s="17"/>
      <c r="C391" s="17"/>
      <c r="D391" s="63"/>
    </row>
    <row r="392" spans="1:4" ht="12" x14ac:dyDescent="0.2">
      <c r="A392" s="17"/>
      <c r="B392" s="17"/>
      <c r="C392" s="17"/>
      <c r="D392" s="63"/>
    </row>
    <row r="393" spans="1:4" ht="12" x14ac:dyDescent="0.2">
      <c r="A393" s="17"/>
      <c r="B393" s="17"/>
      <c r="C393" s="17"/>
      <c r="D393" s="63"/>
    </row>
    <row r="394" spans="1:4" ht="12" x14ac:dyDescent="0.2">
      <c r="A394" s="17"/>
      <c r="B394" s="17"/>
      <c r="C394" s="17"/>
      <c r="D394" s="63"/>
    </row>
    <row r="395" spans="1:4" ht="12" x14ac:dyDescent="0.2">
      <c r="A395" s="17"/>
      <c r="B395" s="17"/>
      <c r="C395" s="17"/>
      <c r="D395" s="63"/>
    </row>
    <row r="396" spans="1:4" ht="12" x14ac:dyDescent="0.2">
      <c r="A396" s="17"/>
      <c r="B396" s="17"/>
      <c r="C396" s="17"/>
      <c r="D396" s="63"/>
    </row>
    <row r="397" spans="1:4" ht="12" x14ac:dyDescent="0.2">
      <c r="A397" s="17"/>
      <c r="B397" s="17"/>
      <c r="C397" s="17"/>
      <c r="D397" s="63"/>
    </row>
    <row r="398" spans="1:4" ht="12" x14ac:dyDescent="0.2">
      <c r="A398" s="17"/>
      <c r="B398" s="17"/>
      <c r="C398" s="17"/>
      <c r="D398" s="63"/>
    </row>
    <row r="399" spans="1:4" ht="12" x14ac:dyDescent="0.2">
      <c r="A399" s="17"/>
      <c r="B399" s="17"/>
      <c r="C399" s="17"/>
      <c r="D399" s="63"/>
    </row>
    <row r="400" spans="1:4" ht="12" x14ac:dyDescent="0.2">
      <c r="A400" s="17"/>
      <c r="B400" s="17"/>
      <c r="C400" s="17"/>
      <c r="D400" s="63"/>
    </row>
    <row r="401" spans="1:4" ht="12" x14ac:dyDescent="0.2">
      <c r="A401" s="17"/>
      <c r="B401" s="17"/>
      <c r="C401" s="17"/>
      <c r="D401" s="63"/>
    </row>
    <row r="402" spans="1:4" ht="12" x14ac:dyDescent="0.2">
      <c r="A402" s="17"/>
      <c r="B402" s="17"/>
      <c r="C402" s="17"/>
      <c r="D402" s="63"/>
    </row>
    <row r="403" spans="1:4" ht="12" x14ac:dyDescent="0.2">
      <c r="A403" s="17"/>
      <c r="B403" s="17"/>
      <c r="C403" s="17"/>
      <c r="D403" s="63"/>
    </row>
    <row r="404" spans="1:4" ht="12" x14ac:dyDescent="0.2">
      <c r="A404" s="17"/>
      <c r="B404" s="17"/>
      <c r="C404" s="17"/>
      <c r="D404" s="63"/>
    </row>
    <row r="405" spans="1:4" ht="12" x14ac:dyDescent="0.2">
      <c r="A405" s="17"/>
      <c r="B405" s="17"/>
      <c r="C405" s="17"/>
      <c r="D405" s="63"/>
    </row>
    <row r="406" spans="1:4" ht="12" x14ac:dyDescent="0.2">
      <c r="A406" s="17"/>
      <c r="B406" s="17"/>
      <c r="C406" s="17"/>
      <c r="D406" s="63"/>
    </row>
    <row r="407" spans="1:4" ht="12" x14ac:dyDescent="0.2">
      <c r="A407" s="17"/>
      <c r="B407" s="17"/>
      <c r="C407" s="17"/>
      <c r="D407" s="63"/>
    </row>
    <row r="408" spans="1:4" ht="12" x14ac:dyDescent="0.2">
      <c r="A408" s="17"/>
      <c r="B408" s="17"/>
      <c r="C408" s="17"/>
      <c r="D408" s="63"/>
    </row>
    <row r="409" spans="1:4" ht="12" x14ac:dyDescent="0.2">
      <c r="A409" s="17"/>
      <c r="B409" s="17"/>
      <c r="C409" s="17"/>
      <c r="D409" s="63"/>
    </row>
    <row r="410" spans="1:4" ht="12" x14ac:dyDescent="0.2">
      <c r="A410" s="17"/>
      <c r="B410" s="17"/>
      <c r="C410" s="17"/>
      <c r="D410" s="63"/>
    </row>
    <row r="411" spans="1:4" ht="12" x14ac:dyDescent="0.2">
      <c r="A411" s="17"/>
      <c r="B411" s="17"/>
      <c r="C411" s="17"/>
      <c r="D411" s="63"/>
    </row>
    <row r="412" spans="1:4" ht="12" x14ac:dyDescent="0.2">
      <c r="A412" s="17"/>
      <c r="B412" s="17"/>
      <c r="C412" s="17"/>
      <c r="D412" s="63"/>
    </row>
    <row r="413" spans="1:4" ht="12" x14ac:dyDescent="0.2">
      <c r="A413" s="17"/>
      <c r="B413" s="17"/>
      <c r="C413" s="17"/>
      <c r="D413" s="63"/>
    </row>
    <row r="414" spans="1:4" ht="12" x14ac:dyDescent="0.2">
      <c r="A414" s="17"/>
      <c r="B414" s="17"/>
      <c r="C414" s="17"/>
      <c r="D414" s="63"/>
    </row>
    <row r="415" spans="1:4" ht="12" x14ac:dyDescent="0.2">
      <c r="A415" s="17"/>
      <c r="B415" s="17"/>
      <c r="C415" s="17"/>
      <c r="D415" s="63"/>
    </row>
    <row r="416" spans="1:4" ht="12" x14ac:dyDescent="0.2">
      <c r="A416" s="17"/>
      <c r="B416" s="17"/>
      <c r="C416" s="17"/>
      <c r="D416" s="63"/>
    </row>
    <row r="417" spans="1:4" ht="12" x14ac:dyDescent="0.2">
      <c r="A417" s="17"/>
      <c r="B417" s="17"/>
      <c r="C417" s="17"/>
      <c r="D417" s="63"/>
    </row>
    <row r="418" spans="1:4" ht="12" x14ac:dyDescent="0.2">
      <c r="A418" s="17"/>
      <c r="B418" s="17"/>
      <c r="C418" s="17"/>
      <c r="D418" s="63"/>
    </row>
    <row r="419" spans="1:4" ht="12" x14ac:dyDescent="0.2">
      <c r="A419" s="17"/>
      <c r="B419" s="17"/>
      <c r="C419" s="17"/>
      <c r="D419" s="63"/>
    </row>
    <row r="420" spans="1:4" ht="12" x14ac:dyDescent="0.2">
      <c r="A420" s="17"/>
      <c r="B420" s="17"/>
      <c r="C420" s="17"/>
      <c r="D420" s="63"/>
    </row>
    <row r="421" spans="1:4" ht="12" x14ac:dyDescent="0.2">
      <c r="A421" s="17"/>
      <c r="B421" s="17"/>
      <c r="C421" s="17"/>
      <c r="D421" s="63"/>
    </row>
    <row r="422" spans="1:4" ht="12" x14ac:dyDescent="0.2">
      <c r="A422" s="17"/>
      <c r="B422" s="17"/>
      <c r="C422" s="17"/>
      <c r="D422" s="63"/>
    </row>
    <row r="423" spans="1:4" ht="12" x14ac:dyDescent="0.2">
      <c r="A423" s="17"/>
      <c r="B423" s="17"/>
      <c r="C423" s="17"/>
      <c r="D423" s="63"/>
    </row>
    <row r="424" spans="1:4" ht="12" x14ac:dyDescent="0.2">
      <c r="A424" s="17"/>
      <c r="B424" s="17"/>
      <c r="C424" s="17"/>
      <c r="D424" s="63"/>
    </row>
    <row r="425" spans="1:4" ht="12" x14ac:dyDescent="0.2">
      <c r="A425" s="17"/>
      <c r="B425" s="17"/>
      <c r="C425" s="17"/>
      <c r="D425" s="63"/>
    </row>
    <row r="426" spans="1:4" ht="12" x14ac:dyDescent="0.2">
      <c r="A426" s="17"/>
      <c r="B426" s="17"/>
      <c r="C426" s="17"/>
      <c r="D426" s="63"/>
    </row>
    <row r="427" spans="1:4" ht="12" x14ac:dyDescent="0.2">
      <c r="A427" s="17"/>
      <c r="B427" s="17"/>
      <c r="C427" s="17"/>
      <c r="D427" s="63"/>
    </row>
    <row r="428" spans="1:4" ht="12" x14ac:dyDescent="0.2">
      <c r="A428" s="17"/>
      <c r="B428" s="17"/>
      <c r="C428" s="17"/>
      <c r="D428" s="63"/>
    </row>
    <row r="429" spans="1:4" ht="12" x14ac:dyDescent="0.2">
      <c r="A429" s="17"/>
      <c r="B429" s="17"/>
      <c r="C429" s="17"/>
      <c r="D429" s="63"/>
    </row>
    <row r="430" spans="1:4" ht="12" x14ac:dyDescent="0.2">
      <c r="A430" s="17"/>
      <c r="B430" s="17"/>
      <c r="C430" s="17"/>
      <c r="D430" s="63"/>
    </row>
    <row r="431" spans="1:4" ht="12" x14ac:dyDescent="0.2">
      <c r="A431" s="17"/>
      <c r="B431" s="17"/>
      <c r="C431" s="17"/>
      <c r="D431" s="63"/>
    </row>
    <row r="432" spans="1:4" ht="12" x14ac:dyDescent="0.2">
      <c r="A432" s="17"/>
      <c r="B432" s="17"/>
      <c r="C432" s="17"/>
      <c r="D432" s="63"/>
    </row>
    <row r="433" spans="1:4" ht="12" x14ac:dyDescent="0.2">
      <c r="A433" s="17"/>
      <c r="B433" s="17"/>
      <c r="C433" s="17"/>
      <c r="D433" s="63"/>
    </row>
    <row r="434" spans="1:4" ht="12" x14ac:dyDescent="0.2">
      <c r="A434" s="17"/>
      <c r="B434" s="17"/>
      <c r="C434" s="17"/>
      <c r="D434" s="63"/>
    </row>
    <row r="435" spans="1:4" ht="12" x14ac:dyDescent="0.2">
      <c r="A435" s="17"/>
      <c r="B435" s="17"/>
      <c r="C435" s="17"/>
      <c r="D435" s="63"/>
    </row>
  </sheetData>
  <mergeCells count="13">
    <mergeCell ref="A5:C5"/>
    <mergeCell ref="A6:C6"/>
    <mergeCell ref="A55:B55"/>
    <mergeCell ref="A3:C3"/>
    <mergeCell ref="B85:B86"/>
    <mergeCell ref="B173:B174"/>
    <mergeCell ref="B187:B188"/>
    <mergeCell ref="B214:C214"/>
    <mergeCell ref="B110:B111"/>
    <mergeCell ref="B123:B124"/>
    <mergeCell ref="B138:B139"/>
    <mergeCell ref="B150:B151"/>
    <mergeCell ref="B162:B163"/>
  </mergeCells>
  <pageMargins left="0.51181102362204722" right="0.31496062992125984" top="0.39370078740157483" bottom="0.27559055118110237" header="0.31496062992125984" footer="0.31496062992125984"/>
  <pageSetup paperSize="9" scale="97" fitToHeight="2" orientation="portrait" r:id="rId1"/>
  <rowBreaks count="3" manualBreakCount="3">
    <brk id="61" max="5" man="1"/>
    <brk id="121" max="4" man="1"/>
    <brk id="17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25"/>
  <sheetViews>
    <sheetView zoomScaleNormal="100" workbookViewId="0">
      <selection activeCell="B5" sqref="B5"/>
    </sheetView>
  </sheetViews>
  <sheetFormatPr baseColWidth="10" defaultColWidth="11.42578125" defaultRowHeight="14.25" x14ac:dyDescent="0.2"/>
  <cols>
    <col min="1" max="1" width="2.5703125" style="1" customWidth="1"/>
    <col min="2" max="2" width="33.28515625" style="1" customWidth="1"/>
    <col min="3" max="3" width="23.42578125" style="1" customWidth="1"/>
    <col min="4" max="4" width="12.140625" style="4" customWidth="1"/>
    <col min="5" max="5" width="12.5703125" style="4" customWidth="1"/>
    <col min="6" max="6" width="12.140625" style="4" customWidth="1"/>
    <col min="7" max="7" width="13.85546875" style="4" customWidth="1"/>
    <col min="8" max="8" width="13.140625" style="4" customWidth="1"/>
    <col min="9" max="9" width="13.7109375" style="4" customWidth="1"/>
    <col min="10" max="10" width="14.5703125" style="4" customWidth="1"/>
    <col min="11" max="11" width="0" style="12" hidden="1" customWidth="1"/>
    <col min="12" max="12" width="12" style="1" bestFit="1" customWidth="1"/>
    <col min="13" max="16384" width="11.42578125" style="1"/>
  </cols>
  <sheetData>
    <row r="1" spans="2:11" ht="20.25" x14ac:dyDescent="0.3">
      <c r="B1" s="15" t="s">
        <v>279</v>
      </c>
      <c r="C1" s="15"/>
    </row>
    <row r="2" spans="2:11" ht="20.25" hidden="1" x14ac:dyDescent="0.3">
      <c r="B2" s="15"/>
      <c r="C2" s="15"/>
    </row>
    <row r="3" spans="2:11" ht="20.25" hidden="1" x14ac:dyDescent="0.3">
      <c r="B3" s="15"/>
      <c r="C3" s="15"/>
      <c r="D3" s="27"/>
    </row>
    <row r="4" spans="2:11" ht="20.25" hidden="1" x14ac:dyDescent="0.3">
      <c r="B4" s="15"/>
      <c r="C4" s="15"/>
      <c r="F4" s="27"/>
    </row>
    <row r="5" spans="2:11" ht="20.25" x14ac:dyDescent="0.3">
      <c r="B5" s="15"/>
      <c r="C5" s="15"/>
    </row>
    <row r="6" spans="2:11" ht="15" thickBot="1" x14ac:dyDescent="0.25"/>
    <row r="7" spans="2:11" ht="76.5" customHeight="1" x14ac:dyDescent="0.2">
      <c r="B7" s="169"/>
      <c r="C7" s="170"/>
      <c r="D7" s="171" t="s">
        <v>22</v>
      </c>
      <c r="E7" s="171" t="s">
        <v>21</v>
      </c>
      <c r="F7" s="171" t="s">
        <v>20</v>
      </c>
      <c r="G7" s="171" t="s">
        <v>19</v>
      </c>
      <c r="H7" s="171" t="s">
        <v>18</v>
      </c>
      <c r="I7" s="171" t="s">
        <v>17</v>
      </c>
      <c r="J7" s="172" t="s">
        <v>16</v>
      </c>
      <c r="K7" s="173"/>
    </row>
    <row r="8" spans="2:11" s="13" customFormat="1" ht="30.75" thickBot="1" x14ac:dyDescent="0.25">
      <c r="B8" s="174" t="s">
        <v>25</v>
      </c>
      <c r="C8" s="175"/>
      <c r="D8" s="176"/>
      <c r="E8" s="176"/>
      <c r="F8" s="176"/>
      <c r="G8" s="176"/>
      <c r="H8" s="176"/>
      <c r="I8" s="177">
        <v>0.1115</v>
      </c>
      <c r="J8" s="178"/>
      <c r="K8" s="173"/>
    </row>
    <row r="9" spans="2:11" ht="15.75" thickBot="1" x14ac:dyDescent="0.25">
      <c r="B9" s="179" t="s">
        <v>15</v>
      </c>
      <c r="C9" s="180" t="s">
        <v>24</v>
      </c>
      <c r="D9" s="181"/>
      <c r="E9" s="181"/>
      <c r="F9" s="181"/>
      <c r="G9" s="181"/>
      <c r="H9" s="181"/>
      <c r="I9" s="181"/>
      <c r="J9" s="182"/>
      <c r="K9" s="183"/>
    </row>
    <row r="10" spans="2:11" ht="15" x14ac:dyDescent="0.25">
      <c r="B10" s="184" t="s">
        <v>14</v>
      </c>
      <c r="C10" s="185" t="s">
        <v>13</v>
      </c>
      <c r="D10" s="186"/>
      <c r="E10" s="186">
        <v>12</v>
      </c>
      <c r="F10" s="186"/>
      <c r="G10" s="186">
        <v>200</v>
      </c>
      <c r="H10" s="186"/>
      <c r="I10" s="186">
        <v>0.11650000000000001</v>
      </c>
      <c r="J10" s="187"/>
      <c r="K10" s="188"/>
    </row>
    <row r="11" spans="2:11" x14ac:dyDescent="0.2">
      <c r="B11" s="189"/>
      <c r="C11" s="190" t="s">
        <v>120</v>
      </c>
      <c r="D11" s="191">
        <v>1100</v>
      </c>
      <c r="E11" s="191">
        <f>+D11*12</f>
        <v>13200</v>
      </c>
      <c r="F11" s="191">
        <f>+D11</f>
        <v>1100</v>
      </c>
      <c r="G11" s="191">
        <v>460</v>
      </c>
      <c r="H11" s="191">
        <f>+D11</f>
        <v>1100</v>
      </c>
      <c r="I11" s="191">
        <f>+(D11*$I$8)*12</f>
        <v>1471.8000000000002</v>
      </c>
      <c r="J11" s="192">
        <f>SUM(E11:I11)</f>
        <v>17331.8</v>
      </c>
      <c r="K11" s="193"/>
    </row>
    <row r="12" spans="2:11" x14ac:dyDescent="0.2">
      <c r="B12" s="189"/>
      <c r="C12" s="189" t="s">
        <v>121</v>
      </c>
      <c r="D12" s="191">
        <v>460</v>
      </c>
      <c r="E12" s="191">
        <f t="shared" ref="E12:E17" si="0">+D12*12</f>
        <v>5520</v>
      </c>
      <c r="F12" s="191">
        <f>+D12</f>
        <v>460</v>
      </c>
      <c r="G12" s="191">
        <v>460</v>
      </c>
      <c r="H12" s="191">
        <f t="shared" ref="H12:H17" si="1">+D12</f>
        <v>460</v>
      </c>
      <c r="I12" s="191">
        <f t="shared" ref="I12:I17" si="2">+(D12*$I$8)*12</f>
        <v>615.48</v>
      </c>
      <c r="J12" s="192">
        <f t="shared" ref="J12:J17" si="3">SUM(E12:I12)</f>
        <v>7515.48</v>
      </c>
      <c r="K12" s="193"/>
    </row>
    <row r="13" spans="2:11" x14ac:dyDescent="0.2">
      <c r="B13" s="189"/>
      <c r="C13" s="189" t="s">
        <v>122</v>
      </c>
      <c r="D13" s="191">
        <v>460</v>
      </c>
      <c r="E13" s="191">
        <f t="shared" si="0"/>
        <v>5520</v>
      </c>
      <c r="F13" s="191">
        <f t="shared" ref="F13:F17" si="4">+D13</f>
        <v>460</v>
      </c>
      <c r="G13" s="191">
        <v>460</v>
      </c>
      <c r="H13" s="191">
        <f t="shared" si="1"/>
        <v>460</v>
      </c>
      <c r="I13" s="191">
        <f t="shared" si="2"/>
        <v>615.48</v>
      </c>
      <c r="J13" s="192">
        <f t="shared" si="3"/>
        <v>7515.48</v>
      </c>
      <c r="K13" s="193"/>
    </row>
    <row r="14" spans="2:11" x14ac:dyDescent="0.2">
      <c r="B14" s="189"/>
      <c r="C14" s="189" t="s">
        <v>123</v>
      </c>
      <c r="D14" s="191">
        <v>460</v>
      </c>
      <c r="E14" s="191">
        <f t="shared" si="0"/>
        <v>5520</v>
      </c>
      <c r="F14" s="191">
        <f t="shared" si="4"/>
        <v>460</v>
      </c>
      <c r="G14" s="191">
        <v>460</v>
      </c>
      <c r="H14" s="191">
        <f t="shared" si="1"/>
        <v>460</v>
      </c>
      <c r="I14" s="191">
        <f t="shared" si="2"/>
        <v>615.48</v>
      </c>
      <c r="J14" s="192">
        <f t="shared" si="3"/>
        <v>7515.48</v>
      </c>
      <c r="K14" s="193"/>
    </row>
    <row r="15" spans="2:11" x14ac:dyDescent="0.2">
      <c r="B15" s="189"/>
      <c r="C15" s="189" t="s">
        <v>124</v>
      </c>
      <c r="D15" s="191">
        <v>460</v>
      </c>
      <c r="E15" s="191">
        <f t="shared" si="0"/>
        <v>5520</v>
      </c>
      <c r="F15" s="191">
        <f t="shared" si="4"/>
        <v>460</v>
      </c>
      <c r="G15" s="191">
        <v>460</v>
      </c>
      <c r="H15" s="191">
        <f t="shared" si="1"/>
        <v>460</v>
      </c>
      <c r="I15" s="191">
        <f t="shared" si="2"/>
        <v>615.48</v>
      </c>
      <c r="J15" s="192">
        <f t="shared" si="3"/>
        <v>7515.48</v>
      </c>
      <c r="K15" s="193"/>
    </row>
    <row r="16" spans="2:11" x14ac:dyDescent="0.2">
      <c r="B16" s="189"/>
      <c r="C16" s="189" t="s">
        <v>142</v>
      </c>
      <c r="D16" s="191">
        <v>733</v>
      </c>
      <c r="E16" s="191">
        <f t="shared" si="0"/>
        <v>8796</v>
      </c>
      <c r="F16" s="191">
        <f t="shared" si="4"/>
        <v>733</v>
      </c>
      <c r="G16" s="191">
        <v>460</v>
      </c>
      <c r="H16" s="191">
        <f t="shared" si="1"/>
        <v>733</v>
      </c>
      <c r="I16" s="191">
        <f t="shared" si="2"/>
        <v>980.75400000000002</v>
      </c>
      <c r="J16" s="192">
        <f t="shared" si="3"/>
        <v>11702.754000000001</v>
      </c>
      <c r="K16" s="193"/>
    </row>
    <row r="17" spans="2:12" x14ac:dyDescent="0.2">
      <c r="B17" s="189"/>
      <c r="C17" s="189" t="s">
        <v>125</v>
      </c>
      <c r="D17" s="191">
        <v>0</v>
      </c>
      <c r="E17" s="191">
        <f t="shared" si="0"/>
        <v>0</v>
      </c>
      <c r="F17" s="191">
        <f t="shared" si="4"/>
        <v>0</v>
      </c>
      <c r="G17" s="191">
        <v>0</v>
      </c>
      <c r="H17" s="191">
        <f t="shared" si="1"/>
        <v>0</v>
      </c>
      <c r="I17" s="191">
        <f t="shared" si="2"/>
        <v>0</v>
      </c>
      <c r="J17" s="192">
        <f t="shared" si="3"/>
        <v>0</v>
      </c>
      <c r="K17" s="193"/>
    </row>
    <row r="18" spans="2:12" ht="15" thickBot="1" x14ac:dyDescent="0.25">
      <c r="B18" s="189"/>
      <c r="C18" s="194"/>
      <c r="D18" s="191"/>
      <c r="E18" s="191"/>
      <c r="F18" s="191"/>
      <c r="G18" s="191"/>
      <c r="H18" s="191"/>
      <c r="I18" s="191"/>
      <c r="J18" s="195"/>
      <c r="K18" s="193"/>
    </row>
    <row r="19" spans="2:12" ht="15.75" thickBot="1" x14ac:dyDescent="0.3">
      <c r="B19" s="196"/>
      <c r="C19" s="197" t="s">
        <v>23</v>
      </c>
      <c r="D19" s="198">
        <f>SUM(D11:D17)</f>
        <v>3673</v>
      </c>
      <c r="E19" s="198">
        <f>SUM(E11:E17)</f>
        <v>44076</v>
      </c>
      <c r="F19" s="198">
        <f>SUM(F11:F17)</f>
        <v>3673</v>
      </c>
      <c r="G19" s="198">
        <f t="shared" ref="G19:I19" si="5">SUM(G11:G17)</f>
        <v>2760</v>
      </c>
      <c r="H19" s="198">
        <f t="shared" si="5"/>
        <v>3673</v>
      </c>
      <c r="I19" s="198">
        <f t="shared" si="5"/>
        <v>4914.4740000000002</v>
      </c>
      <c r="J19" s="198">
        <f>SUM(J11:J17)</f>
        <v>59096.474000000002</v>
      </c>
      <c r="K19" s="199"/>
    </row>
    <row r="20" spans="2:12" ht="15" x14ac:dyDescent="0.2">
      <c r="B20" s="179" t="s">
        <v>244</v>
      </c>
      <c r="C20" s="180" t="s">
        <v>245</v>
      </c>
      <c r="D20" s="181"/>
      <c r="E20" s="181"/>
      <c r="F20" s="181"/>
      <c r="G20" s="181"/>
      <c r="H20" s="181"/>
      <c r="I20" s="205">
        <v>9.35E-2</v>
      </c>
      <c r="J20" s="182"/>
    </row>
    <row r="21" spans="2:12" ht="15" x14ac:dyDescent="0.25">
      <c r="B21" s="184" t="s">
        <v>14</v>
      </c>
      <c r="C21" s="185" t="s">
        <v>13</v>
      </c>
      <c r="D21" s="206"/>
      <c r="E21" s="206"/>
      <c r="F21" s="206"/>
      <c r="G21" s="206"/>
      <c r="H21" s="206"/>
      <c r="I21" s="206"/>
      <c r="J21" s="207"/>
    </row>
    <row r="22" spans="2:12" x14ac:dyDescent="0.2">
      <c r="B22" s="189"/>
      <c r="C22" s="190" t="s">
        <v>246</v>
      </c>
      <c r="D22" s="191">
        <v>460</v>
      </c>
      <c r="E22" s="191">
        <f>+D22*12</f>
        <v>5520</v>
      </c>
      <c r="F22" s="191">
        <f>+D22</f>
        <v>460</v>
      </c>
      <c r="G22" s="191">
        <v>460</v>
      </c>
      <c r="H22" s="191">
        <f>+D22</f>
        <v>460</v>
      </c>
      <c r="I22" s="191">
        <f>+(D22*$I$20)*12</f>
        <v>516.12</v>
      </c>
      <c r="J22" s="192">
        <f>SUM(E22:I22)</f>
        <v>7416.12</v>
      </c>
      <c r="L22" s="4"/>
    </row>
    <row r="24" spans="2:12" x14ac:dyDescent="0.2">
      <c r="H24" s="1"/>
      <c r="I24" s="1"/>
      <c r="J24" s="1"/>
      <c r="K24" s="1"/>
    </row>
    <row r="25" spans="2:12" ht="15" x14ac:dyDescent="0.25">
      <c r="B25" s="3"/>
      <c r="H25" s="1"/>
      <c r="I25" s="1"/>
      <c r="J25" s="1"/>
      <c r="K25" s="1"/>
    </row>
  </sheetData>
  <printOptions horizontalCentered="1" verticalCentered="1"/>
  <pageMargins left="0.55118110236220474" right="0.55118110236220474" top="0.6692913385826772" bottom="0.94488188976377963" header="0.31496062992125984" footer="0.31496062992125984"/>
  <pageSetup paperSize="9" scale="90" fitToWidth="4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INGRESOS</vt:lpstr>
      <vt:lpstr>GASTOS</vt:lpstr>
      <vt:lpstr>DISTRIBUTIVO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Usuario de Windows</cp:lastModifiedBy>
  <cp:lastPrinted>2016-05-24T19:38:57Z</cp:lastPrinted>
  <dcterms:created xsi:type="dcterms:W3CDTF">2010-08-18T18:51:53Z</dcterms:created>
  <dcterms:modified xsi:type="dcterms:W3CDTF">2024-09-19T13:38:58Z</dcterms:modified>
</cp:coreProperties>
</file>